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drawings/drawing3.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25.xml" ContentType="application/vnd.openxmlformats-officedocument.themeOverrid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drawings/drawing4.xml" ContentType="application/vnd.openxmlformats-officedocument.drawing+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49.xml" ContentType="application/vnd.openxmlformats-officedocument.themeOverrid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50.xml" ContentType="application/vnd.openxmlformats-officedocument.themeOverrid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drawings/drawing5.xml" ContentType="application/vnd.openxmlformats-officedocument.drawing+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3.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4.xml" ContentType="application/vnd.openxmlformats-officedocument.themeOverrid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theme/themeOverride75.xml" ContentType="application/vnd.openxmlformats-officedocument.themeOverrid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
    </mc:Choice>
  </mc:AlternateContent>
  <bookViews>
    <workbookView xWindow="0" yWindow="0" windowWidth="28800" windowHeight="11310" tabRatio="799" activeTab="2"/>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8" r:id="rId10"/>
    <sheet name="Post-2000 Schedules" sheetId="27" r:id="rId11"/>
    <sheet name="Review" sheetId="9" r:id="rId12"/>
  </sheet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iterate="1" iterateCount="1" calcOnSave="0"/>
</workbook>
</file>

<file path=xl/calcChain.xml><?xml version="1.0" encoding="utf-8"?>
<calcChain xmlns="http://schemas.openxmlformats.org/spreadsheetml/2006/main">
  <c r="F11" i="18" l="1"/>
  <c r="D86" i="18" l="1"/>
  <c r="D85" i="18"/>
  <c r="D84" i="18"/>
  <c r="D83" i="18"/>
  <c r="D80" i="18"/>
  <c r="D79" i="18"/>
  <c r="D78" i="18"/>
  <c r="D77" i="18"/>
  <c r="D76" i="18"/>
  <c r="D75" i="18"/>
  <c r="D74" i="18"/>
  <c r="D73" i="18"/>
  <c r="D72" i="18"/>
  <c r="D71" i="18"/>
  <c r="D70" i="18"/>
  <c r="J80" i="18"/>
  <c r="J79" i="18"/>
  <c r="J78" i="18"/>
  <c r="J77" i="18"/>
  <c r="J76" i="18"/>
  <c r="J75" i="18"/>
  <c r="J74" i="18"/>
  <c r="J73" i="18"/>
  <c r="J72" i="18"/>
  <c r="J71" i="18"/>
  <c r="J70" i="18"/>
  <c r="C26" i="18" l="1"/>
  <c r="D26" i="18"/>
  <c r="D23" i="18"/>
  <c r="D22" i="18"/>
  <c r="F80" i="18" l="1"/>
  <c r="F79" i="18"/>
  <c r="F78" i="18"/>
  <c r="F77" i="18"/>
  <c r="F76" i="18"/>
  <c r="F75" i="18"/>
  <c r="F74" i="18"/>
  <c r="F73" i="18"/>
  <c r="F72" i="18"/>
  <c r="F71" i="18"/>
  <c r="F70" i="18"/>
  <c r="B162" i="28"/>
  <c r="B159" i="28"/>
  <c r="B156" i="28"/>
  <c r="B153" i="28"/>
  <c r="B150" i="28"/>
  <c r="B127" i="28"/>
  <c r="B124" i="28"/>
  <c r="B121" i="28"/>
  <c r="B118" i="28"/>
  <c r="B115" i="28"/>
  <c r="B92" i="28"/>
  <c r="B89" i="28"/>
  <c r="B86" i="28"/>
  <c r="B83" i="28"/>
  <c r="B80" i="28"/>
  <c r="B57" i="28"/>
  <c r="B54" i="28"/>
  <c r="B51" i="28"/>
  <c r="B48" i="28"/>
  <c r="B45" i="28"/>
  <c r="B22" i="28"/>
  <c r="B19" i="28"/>
  <c r="B16" i="28"/>
  <c r="B13" i="28"/>
  <c r="B10" i="28"/>
  <c r="B4" i="28"/>
  <c r="AC3" i="28"/>
  <c r="B3" i="28"/>
  <c r="AC2" i="28"/>
  <c r="B2" i="28"/>
  <c r="H73" i="18"/>
  <c r="H72" i="18"/>
  <c r="H71" i="18"/>
  <c r="H70" i="18"/>
  <c r="H75" i="18"/>
  <c r="H80" i="18"/>
  <c r="H79" i="18"/>
  <c r="H78" i="18"/>
  <c r="H77" i="18"/>
  <c r="H76" i="18"/>
  <c r="H74" i="18"/>
  <c r="M11" i="15"/>
  <c r="M15" i="15" s="1"/>
  <c r="G15" i="22"/>
  <c r="M14" i="22"/>
  <c r="G14" i="22"/>
  <c r="G13" i="22"/>
  <c r="M12" i="22"/>
  <c r="G12" i="22"/>
  <c r="M11" i="22"/>
  <c r="M13" i="22" s="1"/>
  <c r="G11" i="22"/>
  <c r="G10" i="22"/>
  <c r="G15" i="23"/>
  <c r="G14" i="23"/>
  <c r="G13" i="23"/>
  <c r="G12" i="23"/>
  <c r="M11" i="23"/>
  <c r="M15" i="23" s="1"/>
  <c r="G11" i="23"/>
  <c r="G10" i="23"/>
  <c r="M15" i="24"/>
  <c r="M12" i="24"/>
  <c r="M11" i="24"/>
  <c r="M14" i="24" s="1"/>
  <c r="G15" i="24"/>
  <c r="G14" i="24"/>
  <c r="G13" i="24"/>
  <c r="G12" i="24"/>
  <c r="G11" i="24"/>
  <c r="G10" i="24"/>
  <c r="M12" i="15" l="1"/>
  <c r="M13" i="24"/>
  <c r="M12" i="23"/>
  <c r="M14" i="23"/>
  <c r="M15" i="22"/>
  <c r="M14" i="15"/>
  <c r="M13" i="15"/>
  <c r="M13" i="23"/>
  <c r="J82" i="18"/>
  <c r="H82" i="18"/>
  <c r="F82" i="18"/>
  <c r="D82" i="18"/>
  <c r="J69" i="18"/>
  <c r="H69" i="18"/>
  <c r="F69" i="18"/>
  <c r="D69" i="18"/>
  <c r="J57" i="18"/>
  <c r="H57" i="18"/>
  <c r="F57" i="18"/>
  <c r="D57" i="18"/>
  <c r="H65" i="18" l="1"/>
  <c r="F65" i="18"/>
  <c r="H49" i="18"/>
  <c r="F49" i="18"/>
  <c r="H38" i="18"/>
  <c r="F38" i="18"/>
  <c r="H29" i="18"/>
  <c r="F29" i="18"/>
  <c r="H26" i="18"/>
  <c r="H23" i="18"/>
  <c r="H22" i="18"/>
  <c r="H18" i="18"/>
  <c r="H16" i="18"/>
  <c r="H13" i="18"/>
  <c r="H12" i="18"/>
  <c r="H11" i="18"/>
  <c r="H10" i="18"/>
  <c r="F26" i="18"/>
  <c r="F23" i="18"/>
  <c r="F22" i="18"/>
  <c r="F18" i="18"/>
  <c r="F16" i="18"/>
  <c r="F13" i="18"/>
  <c r="F12" i="18"/>
  <c r="F10" i="18"/>
  <c r="B162" i="27" l="1"/>
  <c r="B159" i="27"/>
  <c r="B156" i="27"/>
  <c r="B153" i="27"/>
  <c r="B150" i="27"/>
  <c r="B127" i="27"/>
  <c r="B124" i="27"/>
  <c r="B121" i="27"/>
  <c r="B118" i="27"/>
  <c r="B115" i="27"/>
  <c r="B92" i="27"/>
  <c r="B89" i="27"/>
  <c r="B86" i="27"/>
  <c r="B83" i="27"/>
  <c r="B80" i="27"/>
  <c r="B57" i="27"/>
  <c r="B54" i="27"/>
  <c r="B51" i="27"/>
  <c r="B48" i="27"/>
  <c r="B45" i="27"/>
  <c r="B22" i="27"/>
  <c r="B19" i="27"/>
  <c r="B16" i="27"/>
  <c r="B13" i="27"/>
  <c r="B10" i="27"/>
  <c r="B4" i="27"/>
  <c r="AC3" i="27"/>
  <c r="B3" i="27"/>
  <c r="AC2" i="27"/>
  <c r="B2" i="27"/>
  <c r="B162" i="25"/>
  <c r="B159" i="25"/>
  <c r="B156" i="25"/>
  <c r="B153" i="25"/>
  <c r="B150" i="25"/>
  <c r="B127" i="25"/>
  <c r="B124" i="25"/>
  <c r="B121" i="25"/>
  <c r="B118" i="25"/>
  <c r="B115"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Q3" i="18"/>
  <c r="Q2" i="18"/>
  <c r="B20" i="18"/>
  <c r="B18" i="18"/>
  <c r="B162" i="16"/>
  <c r="B159" i="16"/>
  <c r="B156" i="16"/>
  <c r="B153" i="16"/>
  <c r="B150" i="16"/>
  <c r="B127" i="16"/>
  <c r="B124" i="16"/>
  <c r="B121" i="16"/>
  <c r="B118" i="16"/>
  <c r="B115" i="16"/>
  <c r="B92" i="16"/>
  <c r="B89" i="16"/>
  <c r="B86" i="16"/>
  <c r="B83" i="16"/>
  <c r="B80" i="16"/>
  <c r="B57" i="16"/>
  <c r="B54" i="16"/>
  <c r="B51" i="16"/>
  <c r="B48" i="16"/>
  <c r="B45" i="16"/>
  <c r="B22" i="16"/>
  <c r="B19" i="16"/>
  <c r="B16" i="16"/>
  <c r="B13" i="16"/>
  <c r="B10" i="16"/>
  <c r="F27" i="9"/>
  <c r="F26" i="9"/>
  <c r="F25" i="9"/>
  <c r="F24" i="9"/>
  <c r="F23" i="9"/>
  <c r="F18" i="19"/>
  <c r="F12" i="19"/>
  <c r="F19" i="19"/>
  <c r="F11" i="19"/>
  <c r="C113" i="18"/>
  <c r="J95" i="18"/>
  <c r="J96" i="18"/>
  <c r="J97" i="18"/>
  <c r="J98" i="18"/>
  <c r="J99" i="18"/>
  <c r="J100" i="18"/>
  <c r="J101" i="18"/>
  <c r="J102" i="18"/>
  <c r="J103" i="18"/>
  <c r="J104" i="18"/>
  <c r="J105" i="18"/>
  <c r="J106" i="18"/>
  <c r="J107" i="18"/>
  <c r="J108" i="18"/>
  <c r="J109" i="18"/>
  <c r="J110" i="18"/>
  <c r="J111" i="18"/>
  <c r="C95" i="18"/>
  <c r="I95" i="18" s="1"/>
  <c r="C96" i="18"/>
  <c r="I96" i="18" s="1"/>
  <c r="C97" i="18"/>
  <c r="I97" i="18" s="1"/>
  <c r="C98" i="18"/>
  <c r="I98" i="18" s="1"/>
  <c r="C99" i="18"/>
  <c r="I99" i="18" s="1"/>
  <c r="C100" i="18"/>
  <c r="I100" i="18" s="1"/>
  <c r="C101" i="18"/>
  <c r="I101" i="18" s="1"/>
  <c r="C102" i="18"/>
  <c r="I102" i="18" s="1"/>
  <c r="C103" i="18"/>
  <c r="I103" i="18" s="1"/>
  <c r="C104" i="18"/>
  <c r="I104" i="18" s="1"/>
  <c r="C105" i="18"/>
  <c r="I105" i="18" s="1"/>
  <c r="C106" i="18"/>
  <c r="I106" i="18" s="1"/>
  <c r="C107" i="18"/>
  <c r="I107" i="18" s="1"/>
  <c r="C108" i="18"/>
  <c r="I108" i="18" s="1"/>
  <c r="C109" i="18"/>
  <c r="I109" i="18" s="1"/>
  <c r="C110" i="18"/>
  <c r="I110" i="18" s="1"/>
  <c r="C111" i="18"/>
  <c r="I111" i="18" s="1"/>
  <c r="J29" i="18"/>
  <c r="D29" i="18"/>
  <c r="N9" i="15"/>
  <c r="M9" i="15"/>
  <c r="L9" i="15"/>
  <c r="K9" i="15"/>
  <c r="H9" i="15"/>
  <c r="G9" i="15"/>
  <c r="F9" i="15"/>
  <c r="E9" i="15"/>
  <c r="D10" i="18"/>
  <c r="G2" i="19"/>
  <c r="G3" i="19"/>
  <c r="J65" i="18"/>
  <c r="J49" i="18"/>
  <c r="J38" i="18"/>
  <c r="J26" i="18"/>
  <c r="J23" i="18"/>
  <c r="J22" i="18"/>
  <c r="J18" i="18"/>
  <c r="J16" i="18"/>
  <c r="J13" i="18"/>
  <c r="J12" i="18"/>
  <c r="J11" i="18"/>
  <c r="J10" i="18"/>
  <c r="D65" i="18"/>
  <c r="D49" i="18"/>
  <c r="D38" i="18"/>
  <c r="D18" i="18"/>
  <c r="D16" i="18"/>
  <c r="D12" i="18"/>
  <c r="D13" i="18"/>
  <c r="D11" i="18"/>
  <c r="G3" i="6"/>
  <c r="B4" i="18"/>
  <c r="B3" i="18"/>
  <c r="B2" i="18"/>
  <c r="B4" i="9"/>
  <c r="B3" i="9"/>
  <c r="B2" i="9"/>
  <c r="B4" i="16"/>
  <c r="B3" i="16"/>
  <c r="B2" i="16"/>
  <c r="B4" i="15"/>
  <c r="B3" i="15"/>
  <c r="B2" i="15"/>
  <c r="G3" i="9"/>
  <c r="G2" i="9"/>
  <c r="AC3" i="16"/>
  <c r="AC2" i="16"/>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<sst xmlns="http://schemas.openxmlformats.org/spreadsheetml/2006/main" count="2288" uniqueCount="620">
  <si>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</si>
  <si>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</si>
  <si>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</si>
  <si>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</si>
  <si>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</si>
  <si>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</si>
  <si>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</si>
  <si>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</si>
  <si>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</si>
  <si>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</si>
  <si>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</si>
  <si>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</si>
  <si>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</si>
  <si>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</si>
  <si>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</si>
  <si>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</si>
  <si>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</si>
  <si>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</si>
  <si>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</si>
  <si>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</si>
  <si>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</si>
  <si>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</si>
  <si>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</si>
  <si>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</si>
  <si>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</si>
  <si>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</si>
  <si>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</si>
  <si>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</si>
  <si>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</si>
  <si>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</si>
  <si>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</si>
  <si>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</si>
  <si>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</si>
  <si>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</si>
  <si>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</si>
  <si>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</si>
  <si>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</si>
  <si>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</si>
  <si>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</si>
  <si>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</si>
  <si>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</si>
  <si>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</si>
  <si>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</si>
  <si>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</si>
  <si>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</si>
  <si>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</si>
  <si>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</si>
  <si>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</si>
  <si>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</si>
  <si>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</si>
  <si>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</si>
  <si>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</si>
  <si>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</si>
  <si>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</si>
  <si>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</si>
  <si>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</si>
  <si>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</si>
  <si>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</si>
  <si>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</si>
  <si>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</si>
  <si>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</si>
  <si>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</si>
  <si>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</si>
  <si>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</si>
  <si>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</si>
  <si>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</si>
  <si>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</si>
  <si>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</si>
  <si>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</si>
  <si>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</si>
  <si>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</si>
  <si>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</si>
  <si>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</si>
  <si>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</si>
  <si>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</si>
  <si>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</si>
  <si>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</si>
  <si>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</si>
  <si>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</si>
  <si>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</si>
  <si>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</si>
  <si>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</si>
  <si>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</si>
  <si>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</si>
  <si>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</si>
  <si>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</si>
  <si>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</si>
  <si>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</si>
  <si>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</si>
  <si>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</si>
  <si>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</si>
  <si>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</si>
  <si>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</si>
  <si>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</si>
  <si>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</si>
  <si>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</si>
  <si>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</si>
  <si>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</si>
  <si>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</si>
  <si>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</si>
  <si>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</si>
  <si>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</si>
  <si>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</si>
  <si>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</si>
  <si>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</si>
  <si>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</si>
  <si>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</si>
  <si>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</si>
  <si>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</si>
  <si>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</si>
  <si>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</si>
  <si>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</si>
  <si>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</si>
  <si>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</si>
  <si>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</si>
  <si>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</si>
  <si>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</si>
  <si>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</si>
  <si>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</si>
  <si>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</si>
  <si>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</si>
  <si>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</si>
  <si>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</si>
  <si>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</si>
  <si>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</si>
  <si>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</si>
  <si>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</si>
  <si>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</si>
  <si>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</si>
  <si>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</si>
  <si>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</si>
  <si>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</si>
  <si>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</si>
  <si>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</si>
  <si>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</si>
  <si>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</si>
  <si>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</si>
  <si>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</si>
  <si>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</si>
  <si>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</si>
  <si>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</si>
  <si>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</si>
  <si>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</si>
  <si>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</si>
  <si>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</si>
  <si>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</si>
  <si>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</si>
  <si>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</si>
  <si>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</si>
  <si>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</si>
  <si>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</si>
  <si>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</si>
  <si>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</si>
  <si>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</si>
  <si>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</si>
  <si>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</si>
  <si>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</si>
  <si>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</si>
  <si>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</si>
  <si>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</si>
  <si>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</si>
  <si>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</si>
  <si>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</si>
  <si>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</si>
  <si>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</si>
  <si>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</si>
  <si>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</si>
  <si>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</si>
  <si>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</si>
  <si>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</si>
  <si>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</si>
  <si>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</si>
  <si>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</si>
  <si>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</si>
  <si>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</si>
  <si>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</si>
  <si>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</si>
  <si>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</si>
  <si>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</si>
  <si>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</si>
  <si>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</si>
  <si>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</si>
  <si>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</si>
  <si>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</si>
  <si>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</si>
  <si>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</si>
  <si>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</si>
  <si>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</si>
  <si>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</si>
  <si>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</si>
  <si>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</si>
  <si>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</si>
  <si>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</si>
  <si>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</si>
  <si>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</si>
  <si>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</si>
  <si>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</si>
  <si>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</si>
  <si>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</si>
  <si>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</si>
  <si>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</si>
  <si>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</si>
  <si>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</si>
  <si>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</si>
  <si>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</si>
  <si>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</si>
  <si>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</si>
  <si>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</si>
  <si>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</si>
  <si>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</si>
  <si>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</si>
  <si>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</si>
  <si>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</si>
  <si>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</si>
  <si>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</si>
  <si>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</si>
  <si>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</si>
  <si>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</si>
  <si>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</si>
  <si>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</si>
  <si>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</si>
  <si>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</si>
  <si>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</si>
  <si>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</si>
  <si>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</si>
  <si>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</si>
  <si>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</si>
  <si>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</si>
  <si>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</si>
  <si>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</si>
  <si>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</si>
  <si>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</si>
  <si>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</si>
  <si>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</si>
  <si>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</si>
  <si>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</si>
  <si>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</si>
  <si>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Example: See HVAC Tab</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</si>
  <si>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</si>
  <si>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</si>
  <si>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</si>
  <si>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</si>
  <si>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</si>
  <si>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</si>
  <si>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</si>
  <si>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</si>
  <si>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</si>
  <si>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</si>
  <si>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</si>
  <si>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</si>
  <si>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</si>
  <si>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</si>
  <si>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</si>
  <si>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</si>
  <si>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</si>
  <si>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</si>
  <si>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</si>
  <si>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</si>
  <si>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</si>
  <si>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</si>
  <si>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</si>
  <si>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</si>
  <si>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</si>
  <si>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</si>
  <si>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</si>
  <si>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</si>
  <si>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</si>
  <si>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</si>
  <si>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</si>
  <si>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</si>
  <si>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</si>
  <si>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</si>
  <si>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</si>
  <si>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</si>
  <si>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</si>
  <si>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</si>
  <si>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</si>
  <si>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</si>
  <si>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</si>
  <si>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</si>
  <si>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</si>
  <si>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</si>
  <si>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</si>
  <si>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</si>
  <si>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</si>
  <si>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</si>
  <si>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</si>
  <si>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</si>
  <si>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</si>
  <si>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</si>
  <si>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</si>
  <si>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</si>
  <si>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</si>
  <si>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</si>
  <si>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</si>
  <si>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</si>
  <si>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</si>
  <si>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</si>
  <si>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</si>
  <si>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</si>
  <si>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</si>
  <si>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</si>
  <si>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None</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</si>
  <si>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</si>
  <si>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</si>
  <si>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</si>
  <si>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</si>
  <si>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</si>
  <si>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</si>
  <si>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</si>
  <si>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</si>
  <si>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</si>
  <si>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</si>
  <si>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</si>
  <si>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</si>
  <si>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</si>
  <si>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</si>
  <si>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</si>
  <si>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</si>
  <si>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</si>
  <si>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</si>
  <si>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</si>
  <si>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</si>
  <si>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</si>
  <si>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</si>
  <si>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</si>
  <si>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</si>
  <si>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</si>
  <si>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</si>
  <si>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</si>
  <si>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</si>
  <si>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</si>
  <si>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</si>
  <si>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</si>
  <si>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</si>
  <si>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</si>
  <si>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</si>
  <si>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</si>
  <si>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</si>
  <si>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</si>
  <si>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</si>
  <si>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</si>
  <si>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</si>
  <si>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</si>
  <si>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</si>
  <si>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</si>
  <si>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</si>
  <si>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</si>
  <si>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</si>
  <si>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</si>
  <si>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</si>
  <si>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</si>
  <si>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</si>
  <si>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</si>
  <si>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</si>
  <si>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</si>
  <si>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</si>
  <si>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</si>
  <si>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</si>
  <si>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</si>
  <si>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</si>
  <si>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</si>
  <si>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</si>
  <si>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</si>
  <si>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</si>
  <si>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</si>
  <si>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</si>
  <si>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</si>
  <si>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</si>
  <si>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</si>
  <si>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</si>
  <si>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</si>
  <si>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</si>
  <si>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</si>
  <si>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</si>
  <si>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</si>
  <si>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</si>
  <si>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</si>
  <si>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</si>
  <si>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</si>
  <si>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</si>
  <si>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</si>
  <si>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</si>
  <si>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</si>
  <si>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</si>
  <si>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</si>
  <si>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</si>
  <si>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</si>
  <si>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</si>
  <si>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</si>
  <si>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</si>
  <si>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</si>
  <si>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</si>
  <si>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</si>
  <si>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</si>
  <si>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</si>
  <si>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</si>
  <si>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</si>
  <si>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</si>
  <si>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</si>
  <si>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</si>
  <si>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</si>
  <si>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</si>
  <si>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</si>
  <si>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</si>
  <si>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</si>
  <si>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</si>
  <si>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</si>
  <si>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</si>
  <si>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</si>
  <si>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</si>
  <si>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</si>
  <si>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</si>
  <si>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</si>
  <si>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</si>
  <si>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</si>
  <si>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</si>
  <si>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</si>
  <si>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</si>
  <si>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</si>
  <si>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</si>
  <si>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</si>
  <si>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</si>
  <si>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</si>
  <si>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</si>
  <si>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</si>
  <si>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</si>
  <si>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</si>
  <si>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</si>
  <si>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</si>
  <si>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</si>
  <si>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</si>
  <si>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</si>
  <si>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</si>
  <si>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</si>
  <si>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</si>
  <si>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</si>
  <si>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</si>
  <si>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</si>
  <si>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</si>
  <si>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</si>
  <si>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</si>
  <si>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</si>
  <si>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</si>
  <si>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</si>
  <si>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</si>
  <si>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</si>
  <si>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</si>
  <si>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</si>
  <si>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</si>
  <si>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</si>
  <si>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</si>
  <si>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Mass Wall</t>
  </si>
  <si>
    <t>Exterior Wall R-Value</t>
  </si>
  <si>
    <t>Roof R-Value</t>
  </si>
  <si>
    <t>Floor: Slab-on-grade R-Value / F-Factor</t>
  </si>
  <si>
    <t>Glazing Assembly R-Value</t>
  </si>
  <si>
    <t>Underground Walls R-Value</t>
  </si>
  <si>
    <t>Windows</t>
  </si>
  <si>
    <t>Exterior Lighting</t>
  </si>
  <si>
    <t>BLDG_OCC_SCH</t>
  </si>
  <si>
    <t>Y</t>
  </si>
  <si>
    <t>N</t>
  </si>
  <si>
    <t>DHW</t>
  </si>
  <si>
    <t>DOE 2004 Reference Energy Model, Chicago</t>
  </si>
  <si>
    <t>Office</t>
  </si>
  <si>
    <t>DOE Post-1980 Reference Energy Model, Chicago</t>
  </si>
  <si>
    <t>DOE Pre-1980 Reference Energy Model, Chicago</t>
  </si>
  <si>
    <t>Deli</t>
  </si>
  <si>
    <t>Sales</t>
  </si>
  <si>
    <t>Produce</t>
  </si>
  <si>
    <t>Bakery</t>
  </si>
  <si>
    <t>Gas Equipment Power Density</t>
  </si>
  <si>
    <t>Refrigeration</t>
  </si>
  <si>
    <t>Space, Case</t>
  </si>
  <si>
    <t>Condenser</t>
  </si>
  <si>
    <t>Cases</t>
  </si>
  <si>
    <t>Sales, Meat Display Case</t>
  </si>
  <si>
    <t>Cooling Capacity</t>
  </si>
  <si>
    <t>Sales, Dairy and Deli Case</t>
  </si>
  <si>
    <t>Sales, Frozen Food</t>
  </si>
  <si>
    <t>Sales, Ice Cream Display</t>
  </si>
  <si>
    <t>Sales, Walk-In Freezer 1</t>
  </si>
  <si>
    <t>Sales, Walk-In Freezer 2</t>
  </si>
  <si>
    <t>Sales, Walk-In Freezer 3</t>
  </si>
  <si>
    <t>Condenser Name</t>
  </si>
  <si>
    <t>Rack A Condenser</t>
  </si>
  <si>
    <t>Rack B Condenser</t>
  </si>
  <si>
    <t>Rack C Condenser</t>
  </si>
  <si>
    <t>Rack D Condenser</t>
  </si>
  <si>
    <t>Exhaust fans for Bakery, Deli, and Sales zones</t>
  </si>
  <si>
    <t>Six packaged rooftop air conditioners (one per zone) with electric cooling coil and gas heating coil</t>
  </si>
  <si>
    <t>Natural gas fired water heater with 80% efficiency</t>
  </si>
  <si>
    <t>Occupied 7 days, 7 am to 10 pm</t>
  </si>
  <si>
    <t>Occupied 7 days, 7 am to 10 pm, varying throughout the day</t>
  </si>
  <si>
    <t>Plug and Gas Loads</t>
  </si>
  <si>
    <t>Deli Exhaust On/Off</t>
  </si>
  <si>
    <t>Bakery, Walk-In Freezer</t>
  </si>
  <si>
    <t>Deli, Dairy and Deli Case</t>
  </si>
  <si>
    <t>Deli, Walk-In Freezer</t>
  </si>
  <si>
    <t>Produce, Multideck Case</t>
  </si>
  <si>
    <t>Sales, Meat Case</t>
  </si>
  <si>
    <t>Natural gas fired water heater with 78% efficiency</t>
  </si>
  <si>
    <t>Electric and Gas Loads</t>
  </si>
  <si>
    <t>Deli Exhaust Fan On/Off</t>
  </si>
  <si>
    <t>Supermarket</t>
  </si>
  <si>
    <t>For Further Discussion</t>
  </si>
  <si>
    <t>Post-1950- DOE reference model
Pre-1950s- CBECS</t>
  </si>
  <si>
    <t>Post 1950s- DOE reference model
Pre-1950s- according to CBECS, stores have fluorescent and incandescent lights; 50% of stores have been upgraded. Assume 30% increase in LPD</t>
  </si>
  <si>
    <t>Post 1950s- DOE reference model
Pre-1950s- no data, assume same as post-1950</t>
  </si>
  <si>
    <t>Programmable thermostat</t>
  </si>
  <si>
    <t>Post-1950- DOE reference model
Pre-1950s- CBECS, DX cooling, 100% replaced. Assume ASHRAE 90.1-2004 efficiency</t>
  </si>
  <si>
    <t>Packaged DX unit with COP 2.6</t>
  </si>
  <si>
    <t>Post-1950- DOE reference model
Pre-1950s- CBECS, fuel oil fired furnace, 100% replaced</t>
  </si>
  <si>
    <t>50% boiler, 50% furnace; 50% fuel oil, 50% propane. Which to use?</t>
  </si>
  <si>
    <t>Fuel-oil fired DHW boiler, 60% efficient</t>
  </si>
  <si>
    <t>Post-1950- DOE reference model
Pre-1950s- CBECS, fuel oil fired boiler</t>
  </si>
  <si>
    <t>Post-1950- DOE reference model.
Pre-1950: Assume wood framing with no insulation (R-3.8). Assume 0% have been upgraded.</t>
  </si>
  <si>
    <t>Post-1950- DOE reference model
Pre-1950s- Assume Wood Framing (R-2.46) with no insulation. Assume 50% has been upgraded to 1980-2000 standard. (CBECS)</t>
  </si>
  <si>
    <t>Post-1950- DOE reference model
Pre-1950s- assume same as post-1950</t>
  </si>
  <si>
    <t>Post-1950- DOE reference model
Pre-1950s- assume same as post-1950 (aligns with CBECS data).</t>
  </si>
  <si>
    <t>Post-1950- DOE reference model
Pre-1950s- Assuming historic rolled steel sash with single glazing (U-1.3, according to ASHRAE HANDBOOK 1977 Fundamentals). 100% single pane windows and 0% of the windows have been replaced based on CBECS statistics.</t>
  </si>
  <si>
    <t>Post-1950- DOE reference model
Pre-1950: SHGC 0.8 (http://www.energy.ca.gov/title24/archive/2001standards/residential_manual/res_manual_form_s.PDF )</t>
  </si>
  <si>
    <t>Post-1950- DOE reference model
Pre-1950s- VLT 70% (https://tyvekbku.com/reading/SG_WindowTechnologies_EnergyImpact.pdf)</t>
  </si>
  <si>
    <t>Post-1950- DOE reference model
Pre-1950s- Assume 50% increase compared to 1950-1980.</t>
  </si>
  <si>
    <t>Post 1950s- DOE reference model
Pre-1950s- no data, assume same as 1950-1980</t>
  </si>
  <si>
    <t>CBECS -1950, sample size: 2</t>
  </si>
  <si>
    <t>CBECS 1950-1980, sample size: 2</t>
  </si>
  <si>
    <t>CBECS 1980-2000, sample size: 1</t>
  </si>
  <si>
    <t>CBECS 2000-, sample size: 3</t>
  </si>
  <si>
    <t>Wall construction material
      100% Aluminum, asbestos, plastic, or wood materials (siding, shingles, tiles, or shakes)
Exterior wall replacement
Insulation upgrade
      50% Yes</t>
  </si>
  <si>
    <t>Wall construction material
      50% Brick, stone, or stucco
      50% Aluminum, asbestos, plastic, or wood materials (siding, shingles, tiles, or shakes)
Exterior wall replacement
Insulation upgrade</t>
  </si>
  <si>
    <t>Wall construction material
      100% Brick, stone, or stucco
Exterior wall replacement
Insulation upgrade</t>
  </si>
  <si>
    <t>Wall construction material
      33% Brick, stone, or stucco
      67% Aluminum, asbestos, plastic, or wood materials (siding, shingles, tiles, or shakes)
Exterior wall replacement
Insulation upgrade</t>
  </si>
  <si>
    <t>Roof replacement
      50% Yes
Roof construction material
      50% Asphalt, fiberglass, or other shingles
      50% Metal surfacing</t>
  </si>
  <si>
    <t>Roof replacement
Roof construction material
      50% Wood shingles, shakes, or other wooden materials
      50% Metal surfacing</t>
  </si>
  <si>
    <t>Roof replacement
Roof construction material
      100% Plastic, rubber, or synthetic sheeting (single or multiple ply)</t>
  </si>
  <si>
    <t>Roof construction material
      33% Plastic, rubber, or synthetic sheeting (single or multiple ply)
      67% Asphalt, fiberglass, or other shingles
Roof replacement</t>
  </si>
  <si>
    <t>Percent exterior glass
      50% 11 to 25 percent
      50% 2 to 10 percent</t>
  </si>
  <si>
    <t>Percent exterior glass
      50% 1 percent or less</t>
  </si>
  <si>
    <t>Percent exterior glass
      100% 2 to 10 percent</t>
  </si>
  <si>
    <t>Window replacement
Tinted window glass
Window glass type
      100% Single layer glass</t>
  </si>
  <si>
    <t>Window replacement
Tinted window glass
Window glass type
      50% Single layer glass
      50% Multi-layer glass</t>
  </si>
  <si>
    <t>Window replacement
Tinted window glass
Window glass type
      100% Combination of both</t>
  </si>
  <si>
    <t>Window replacement
Tinted window glass
Window glass type
      33% Single layer glass
      67% Multi-layer glass</t>
  </si>
  <si>
    <t>External overhangs or awnings
      50% Yes</t>
  </si>
  <si>
    <t>External overhangs or awnings</t>
  </si>
  <si>
    <t>Occupancy (Individual Variables)
   Number of employees
      avg: 0.0001639344262295082 per sqft</t>
  </si>
  <si>
    <t>Occupancy (Individual Variables)
   Number of employees
      avg: 0.00029304029304029304 per sqft</t>
  </si>
  <si>
    <t>Occupancy (Individual Variables)
   Number of employees
      avg: 0.0010638297872340426 per sqft</t>
  </si>
  <si>
    <t>Occupancy (Individual Variables)
   Number of employees
      avg: 0.0007834101382488479 per sqft</t>
  </si>
  <si>
    <t>Lighting type
   Incandescent bulbs
      100% Yes
   Fluorescent bulbs
      100% Yes
Lighting upgrade
      50% Yes</t>
  </si>
  <si>
    <t>Lighting type
   Incandescent bulbs
      50% Yes
   Fluorescent bulbs
      100% Yes
   Halogen bulbs
      50% Yes
   Compact fluorescent bulbs
      50% Yes
Lighting upgrade</t>
  </si>
  <si>
    <t>Lighting type
   Incandescent bulbs
      100% Yes
   Fluorescent bulbs
      100% Yes
   Halogen bulbs
      100% Yes
   Compact fluorescent bulbs
      100% Yes
Lighting upgrade</t>
  </si>
  <si>
    <t>Lighting type
   Light-emitting diode (LED) bulbs
      33% Yes
   Fluorescent bulbs
      100% Yes
   High intensity discharge (HID) bulbs
      33% Yes
   Halogen bulbs
      33% Yes
   Compact fluorescent bulbs
      33% Yes
Lighting upgrade
      33% Yes</t>
  </si>
  <si>
    <t>Lighting controls</t>
  </si>
  <si>
    <t>Lighting controls
   Multi-level lighting or dimming
      33% Yes
   Occupancy sensors
      33% Yes
   Light scheduling
      33% Yes
   BAS controls lighting
      33% Yes</t>
  </si>
  <si>
    <t>Plug loads (Individual Variables)
   Number of closed case refrigeration units
      avg: 0.0005737704918032787 per sqft
   Number of walk-in units
      avg: 0.000576923076923077 per sqft
   Number of residential refrigerators
      avg: 0.0003278688524590164 per sqft
   Number of computers
      avg: 0 per sqft
   Number of open case refrigeration units
      avg: 0.0003846153846153846 per sqft
Electrical upgrade</t>
  </si>
  <si>
    <t>Plug loads (Individual Variables)
   Number of closed case refrigeration units
      avg: 0.0003663003663003663 per sqft
   Number of refrigerated vending machines
      avg: 0.0002926829268292683 per sqft
   Number of walk-in units
      avg: 0.0002941176470588235 per sqft
   Number of residential refrigerators
      avg: 0.00043956043956043956 per sqft
   Number of computers
      avg: 0.00021978021978021978 per sqft
Electrical upgrade</t>
  </si>
  <si>
    <t>Plug loads (Individual Variables)
   Number of computers
      avg: 0.000851063829787234 per sqft
   Number of walk-in units
      avg: 0.0002127659574468085 per sqft
   Number of closed case refrigeration units
      avg: 0.0010638297872340426 per sqft
Electrical upgrade</t>
  </si>
  <si>
    <t>Plug loads (Individual Variables)
   Number of ice makers
      avg: 8.241758241758242e-05 per sqft
   Number of closed case refrigeration units
      avg: 0.0005529953917050691 per sqft
   Number of refrigerated vending machines
      avg: 0.00011764705882352942 per sqft
   Number of residential refrigerators
      avg: 0.00010989010989010989 per sqft
   Number of computers
      avg: 0.0005299539170506912 per sqft
   Number of walk-in units
      avg: 0.00029953917050691244 per sqft
   Number of open case refrigeration units
      avg: 0.0012903225806451613 per sqft
Electrical upgrade</t>
  </si>
  <si>
    <t>Process load (Individual Variables)
   Number of servers
      avg: 0 per sqft
Cooking fuel source
   Electricity used for cooking
      100% Yes
Manufacturing fuel source</t>
  </si>
  <si>
    <t>Cooking fuel source
   Propane used for cooking
      50% Yes
Process load (Individual Variables)
   Number of servers
      avg: 9.75609756097561e-05 per sqft
Manufacturing fuel source</t>
  </si>
  <si>
    <t>Cooking fuel source
Process load (Individual Variables)
   Number of servers
      avg: 0 per sqft
Manufacturing fuel source</t>
  </si>
  <si>
    <t>Cooking fuel source
   Propane used for cooking
      67% Yes
   Electricity used for cooking
      67% Yes
   Natural gas used for cooking
      33% Yes
Process load (Individual Variables)
   Number of servers
      avg: 4.878048780487805e-05 per sqft
Manufacturing fuel source</t>
  </si>
  <si>
    <t>Heating ventilation type
   Heating ventilation: Central air handling with CAV
      50% Yes
Cooling ventilation type
   Cooling ventilation: Central air-handling unit with CAV
      100% Yes
Main heating equipment
      50% Boilers inside (or adjacent to) the building that produce steam or hot water
      50% Furnaces that heat air directly, without using steam or hot water
HVAC equipment upgrade
      50% Yes</t>
  </si>
  <si>
    <t>Heating ventilation type
   Heating ventilation: Central air handling with CAV
      50% Yes
Main heating equipment
      50% Individual space heaters (other than heat pumps)
      50% Packaged central unit (roof mounted)
HVAC equipment upgrade</t>
  </si>
  <si>
    <t>Heating ventilation type
   Heating ventilation: Central air handling with CAV
      100% Yes
Cooling ventilation type
   Cooling ventilation: Central air-handling unit with CAV
      100% Yes
Main heating equipment
      100% Furnaces that heat air directly, without using steam or hot water
HVAC equipment upgrade</t>
  </si>
  <si>
    <t>Heating ventilation type
   Heating ventilation: Demand controlled ventilation
      33% Yes
   Heating ventilation: Central air handling with CAV
      67% Yes
Cooling ventilation type
   Cooling ventilation: Central air-handling unit with CAV
      100% Yes
   Cooling ventilation: Demand controlled ventilation
      33% Yes
Main heating equipment
      67% Packaged central unit (roof mounted)
HVAC equipment upgrade
      33% Yes</t>
  </si>
  <si>
    <t>How reduce cooling
      50% Programmable thermostat
Economizer cycle
How reduce heating
      50% Manually change thermostat
      50% Programmable thermostat</t>
  </si>
  <si>
    <t>How reduce cooling
      50% Manually shut down equipment
How reduce heating
      50% Manually change thermostat
      50% Manually shut down equipment</t>
  </si>
  <si>
    <t>How reduce cooling
      100% Manually change thermostat
Economizer cycle
How reduce heating
      100% Manually change thermostat</t>
  </si>
  <si>
    <t>How reduce cooling
      33% Part of the Building Automation System
      33% Manually shut down equipment
Economizer cycle
      67% Yes</t>
  </si>
  <si>
    <t>Main cooling replaced
      100% Yes
Cooling fuel source
   Electricity used for cooling
      100% Yes</t>
  </si>
  <si>
    <t>Main cooling replaced
Cooling fuel source
   Electricity used for cooling
      50% Yes</t>
  </si>
  <si>
    <t>Main cooling replaced
Cooling fuel source
   Electricity used for cooling
      100% Yes</t>
  </si>
  <si>
    <t>Cooling fuel source
   Electricity used for cooling
      100% Yes</t>
  </si>
  <si>
    <t>Heating fuel source
   Fuel oil used for main heating
      50% Yes
   Propane used for main heating
      50% Yes
Main heating replaced
      100% Yes</t>
  </si>
  <si>
    <t>Heating fuel source
   Fuel oil used for main heating
      50% Yes
   Electricity used for main heating
      50% Yes
Main heating replaced</t>
  </si>
  <si>
    <t>Heating fuel source
   Natural gas used for main heating
      100% Yes
Main heating replaced</t>
  </si>
  <si>
    <t>Heating fuel source
   Fuel oil used for main heating
      33% Yes
   Natural gas used for main heating
      33% Yes</t>
  </si>
  <si>
    <t>DHW fuel source
   Electricity used for water heating
      50% Yes
   Propane used for water heating
      50% Yes
   Fuel oil used for water heating
      50% Yes
Plumbing system upgrade
      50% Yes</t>
  </si>
  <si>
    <t>DHW fuel source
   Electricity used for water heating
      100% Yes
Plumbing system upgrade</t>
  </si>
  <si>
    <t>Plumbing system upgrade
DHW fuel source
   Electricity used for water heating
      100% Yes</t>
  </si>
  <si>
    <t>DHW fuel source
   Electricity used for water heating
      100% Yes
   Natural gas used for water heating
      33% Yes
Plumbing system upgrade</t>
  </si>
  <si>
    <t>Should the Pre-1950 glazing performance be this much worse than Post-1950?</t>
  </si>
  <si>
    <t>Add some lighting control (CBECS)?</t>
  </si>
  <si>
    <t>Should refrigeration be constant across all vintages?</t>
  </si>
  <si>
    <t>Should the system types be changed? CBECS suggests central airhandlers.</t>
  </si>
  <si>
    <t>33% propane, fuel oil, electric. Which to use? Electricity seems to be most common (CBECS).</t>
  </si>
  <si>
    <t>DryStorage</t>
  </si>
  <si>
    <t>Differential Dry Bulb Economizer for DryStorage, Deli, Sales, Produce, and Bakery</t>
  </si>
  <si>
    <t>Differential Dry Bulb Economizer for DryStorage, Deli, Sales, and Produce</t>
  </si>
  <si>
    <t>Six DX coils, one per packaged air conditioner (one per zone), with COP:
Office: 3.50
DryStorage: 3.23
Deli: 3.30
Sales: 3.13
Produce: 3.23
Bakery: 3.30</t>
  </si>
  <si>
    <t>Six DX coils, one per packaged air conditioner (one per zone), with COP:
Office: 3.67
DryStorage: 3.23
Deli: 3.30
Sales: 3.13
Produce: 3.23
Bakery: 3.50</t>
  </si>
  <si>
    <t>Six gas heating coils, one per packaged air conditioner (one per zone), with efficiency:
Office: 0.78
DryStorage: 0.78
Deli: 0.78
Sales: 0.78
Produce: 0.78
Bakery: 0.78</t>
  </si>
  <si>
    <t>Six gas heating coils, one per packaged air conditioner (one per zone), with efficiency:
Office: 0.80
DryStorage: 0.78
Deli: 0.78
Sales: 0.78
Produce: 0.78
Bakery: 0.78</t>
  </si>
  <si>
    <t>Six gas heating coils, one per packaged air conditioner (one per zone), with efficiency:
Office: 0.80
DryStorage: 0.78
Deli: 0.78
Sales: 0.78
Produce: 0.78
Bakery: 0.80</t>
  </si>
  <si>
    <t>Cooling COP</t>
  </si>
  <si>
    <t>Heating Efficiency</t>
  </si>
  <si>
    <t>Packaged CAV rooftop air conditioning with HW coil</t>
  </si>
  <si>
    <t>Fuel-oil fired hot water boiler, 70% efficiency</t>
  </si>
  <si>
    <t>Unitary</t>
  </si>
  <si>
    <t>HotWater</t>
  </si>
  <si>
    <t>HotWaterBoiler</t>
  </si>
  <si>
    <t>Gas</t>
  </si>
  <si>
    <t>NaturalGas</t>
  </si>
  <si>
    <t>f</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</si>
  <si>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</si>
  <si>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</si>
  <si>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</si>
  <si>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</si>
  <si>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</si>
  <si>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</si>
  <si>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</si>
  <si>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</si>
  <si>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</si>
  <si>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</si>
  <si>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</si>
  <si>
    <t>UnitarySingle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</si>
</sst>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45">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Alignment="1">
      <alignment horizontal="center" vertical="center" wrapText="1"/>
    </xf>
    <xf numFmtId="0" fontId="42" fillId="0" borderId="0" xfId="51" applyFill="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3" fillId="42" borderId="1" xfId="60" applyFont="1" applyBorder="1" applyAlignment="1">
      <alignment horizontal="left" vertical="center" wrapText="1"/>
    </xf>
    <xf numFmtId="0" fontId="42" fillId="40" borderId="1" xfId="62" quotePrefix="1" applyAlignment="1">
      <alignment horizontal="left" vertical="center" wrapText="1"/>
    </xf>
    <xf numFmtId="165" fontId="43" fillId="42" borderId="1" xfId="60" applyNumberFormat="1" applyFont="1" applyAlignment="1">
      <alignment horizontal="right" vertical="center" wrapText="1"/>
    </xf>
    <xf numFmtId="2" fontId="43" fillId="42" borderId="1" xfId="60" applyNumberFormat="1" applyFont="1" applyBorder="1" applyAlignment="1">
      <alignment horizontal="right" vertical="center"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42" fillId="40" borderId="18" xfId="62" applyBorder="1" applyAlignment="1">
      <alignment horizontal="left" vertical="center"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42" fillId="40" borderId="1" xfId="62" applyAlignment="1">
      <alignment horizontal="left" vertical="center" wrapText="1"/>
    </xf>
    <xf numFmtId="0" fontId="43" fillId="42" borderId="1" xfId="60" applyAlignment="1">
      <alignment horizontal="center" vertical="center" wrapText="1"/>
    </xf>
    <xf numFmtId="0" fontId="0" fillId="0" borderId="0" xfId="0" applyBorder="1"/>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27" fillId="0" borderId="0" xfId="48" applyAlignment="1">
      <alignment horizontal="left" vertical="center" indent="2"/>
    </xf>
    <xf numFmtId="0" fontId="26" fillId="38" borderId="0" xfId="58" applyAlignment="1"/>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26" fillId="38" borderId="0" xfId="58" applyAlignment="1">
      <alignment horizontal="left"/>
    </xf>
    <xf numFmtId="0" fontId="26" fillId="38" borderId="23" xfId="58" applyBorder="1" applyAlignment="1">
      <alignment horizontal="left"/>
    </xf>
    <xf numFmtId="17" fontId="43" fillId="42" borderId="13" xfId="60" applyNumberFormat="1" applyBorder="1" applyAlignment="1">
      <alignment horizontal="left" vertical="center" wrapText="1"/>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0" fontId="42" fillId="0" borderId="0" xfId="51" applyFont="1"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2" fillId="0" borderId="0" xfId="63" applyAlignment="1">
      <alignment horizontal="left" vertical="center" wrapText="1"/>
    </xf>
    <xf numFmtId="0" fontId="43" fillId="42" borderId="1" xfId="60" applyFont="1" applyBorder="1" applyAlignment="1">
      <alignment horizontal="left" vertical="center" wrapText="1"/>
    </xf>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26" fillId="38" borderId="21" xfId="58" applyBorder="1" applyAlignment="1"/>
    <xf numFmtId="0" fontId="26" fillId="38" borderId="0" xfId="58" applyBorder="1" applyAlignment="1"/>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2" fillId="40" borderId="18" xfId="62" applyBorder="1" applyAlignment="1">
      <alignment horizontal="left" vertical="center"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0" borderId="0" xfId="51" applyAlignment="1">
      <alignment horizontal="left"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2" fillId="0" borderId="0" xfId="51" applyBorder="1" applyAlignment="1">
      <alignment horizontal="left" vertical="center" wrapText="1"/>
    </xf>
    <xf numFmtId="0" fontId="42" fillId="0" borderId="20" xfId="51" applyBorder="1" applyAlignment="1">
      <alignment horizontal="lef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xf numFmtId="0" fontId="26" fillId="38" borderId="13" xfId="58" applyBorder="1" applyAlignment="1"/>
    <xf numFmtId="0" fontId="26" fillId="38" borderId="11" xfId="58" applyBorder="1" applyAlignment="1"/>
    <xf numFmtId="0" fontId="26" fillId="38" borderId="14" xfId="58" applyBorder="1" applyAlignment="1"/>
    <xf numFmtId="0" fontId="0" fillId="0" borderId="0" xfId="0" applyAlignment="1"/>
    <xf numFmtId="0" fontId="26" fillId="38" borderId="1" xfId="58" applyBorder="1" applyAlignment="1"/>
    <xf numFmtId="0" fontId="42" fillId="0" borderId="0" xfId="51" applyAlignment="1">
      <alignmen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501">
    <dxf>
      <font>
        <color theme="0" tint="-0.14996795556505021"/>
      </font>
    </dxf>
    <dxf>
      <font>
        <color theme="0" tint="-0.34998626667073579"/>
      </font>
    </dxf>
    <dxf>
      <font>
        <color theme="0" tint="-0.14996795556505021"/>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500"/>
      <tableStyleElement type="headerRow" dxfId="499"/>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0.1</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0.3</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51301760"/>
        <c:axId val="751297448"/>
      </c:lineChart>
      <c:catAx>
        <c:axId val="751301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97448"/>
        <c:crosses val="autoZero"/>
        <c:auto val="1"/>
        <c:lblAlgn val="ctr"/>
        <c:lblOffset val="100"/>
        <c:noMultiLvlLbl val="0"/>
      </c:catAx>
      <c:valAx>
        <c:axId val="7512974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301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51298232"/>
        <c:axId val="1233842960"/>
      </c:lineChart>
      <c:catAx>
        <c:axId val="751298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42960"/>
        <c:crosses val="autoZero"/>
        <c:auto val="1"/>
        <c:lblAlgn val="ctr"/>
        <c:lblOffset val="100"/>
        <c:noMultiLvlLbl val="0"/>
      </c:catAx>
      <c:valAx>
        <c:axId val="1233842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98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196165408"/>
        <c:axId val="1196160704"/>
      </c:lineChart>
      <c:catAx>
        <c:axId val="1196165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60704"/>
        <c:crosses val="autoZero"/>
        <c:auto val="1"/>
        <c:lblAlgn val="ctr"/>
        <c:lblOffset val="100"/>
        <c:noMultiLvlLbl val="0"/>
      </c:catAx>
      <c:valAx>
        <c:axId val="1196160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65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Electric and Gas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0.2</c:v>
                </c:pt>
                <c:pt idx="1">
                  <c:v>0.2</c:v>
                </c:pt>
                <c:pt idx="2">
                  <c:v>0.2</c:v>
                </c:pt>
                <c:pt idx="3">
                  <c:v>0.2</c:v>
                </c:pt>
                <c:pt idx="4">
                  <c:v>0.2</c:v>
                </c:pt>
                <c:pt idx="5">
                  <c:v>0.2</c:v>
                </c:pt>
                <c:pt idx="6">
                  <c:v>0.4</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0.15</c:v>
                </c:pt>
                <c:pt idx="1">
                  <c:v>0.15</c:v>
                </c:pt>
                <c:pt idx="2">
                  <c:v>0.15</c:v>
                </c:pt>
                <c:pt idx="3">
                  <c:v>0.15</c:v>
                </c:pt>
                <c:pt idx="4">
                  <c:v>0.15</c:v>
                </c:pt>
                <c:pt idx="5">
                  <c:v>0.15</c:v>
                </c:pt>
                <c:pt idx="6">
                  <c:v>0.3</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0.15</c:v>
                </c:pt>
                <c:pt idx="1">
                  <c:v>0.15</c:v>
                </c:pt>
                <c:pt idx="2">
                  <c:v>0.15</c:v>
                </c:pt>
                <c:pt idx="3">
                  <c:v>0.15</c:v>
                </c:pt>
                <c:pt idx="4">
                  <c:v>0.15</c:v>
                </c:pt>
                <c:pt idx="5">
                  <c:v>0.15</c:v>
                </c:pt>
                <c:pt idx="6">
                  <c:v>0.3</c:v>
                </c:pt>
                <c:pt idx="7">
                  <c:v>0.3</c:v>
                </c:pt>
                <c:pt idx="8">
                  <c:v>0.3</c:v>
                </c:pt>
                <c:pt idx="9">
                  <c:v>0.3</c:v>
                </c:pt>
                <c:pt idx="10">
                  <c:v>0.6</c:v>
                </c:pt>
                <c:pt idx="11">
                  <c:v>0.6</c:v>
                </c:pt>
                <c:pt idx="12">
                  <c:v>0.8</c:v>
                </c:pt>
                <c:pt idx="13">
                  <c:v>0.8</c:v>
                </c:pt>
                <c:pt idx="14">
                  <c:v>0.8</c:v>
                </c:pt>
                <c:pt idx="15">
                  <c:v>0.8</c:v>
                </c:pt>
                <c:pt idx="16">
                  <c:v>0.8</c:v>
                </c:pt>
                <c:pt idx="17">
                  <c:v>0.6</c:v>
                </c:pt>
                <c:pt idx="18">
                  <c:v>0.4</c:v>
                </c:pt>
                <c:pt idx="19">
                  <c:v>0.4</c:v>
                </c:pt>
                <c:pt idx="20">
                  <c:v>0.4</c:v>
                </c:pt>
                <c:pt idx="21">
                  <c:v>0.4</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233843352"/>
        <c:axId val="1233845312"/>
      </c:lineChart>
      <c:catAx>
        <c:axId val="1233843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45312"/>
        <c:crosses val="autoZero"/>
        <c:auto val="1"/>
        <c:lblAlgn val="ctr"/>
        <c:lblOffset val="100"/>
        <c:noMultiLvlLbl val="0"/>
      </c:catAx>
      <c:valAx>
        <c:axId val="1233845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43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233844136"/>
        <c:axId val="1233842568"/>
      </c:lineChart>
      <c:catAx>
        <c:axId val="1233844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42568"/>
        <c:crosses val="autoZero"/>
        <c:auto val="1"/>
        <c:lblAlgn val="ctr"/>
        <c:lblOffset val="100"/>
        <c:noMultiLvlLbl val="0"/>
      </c:catAx>
      <c:valAx>
        <c:axId val="1233842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44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233815128"/>
        <c:axId val="1233825712"/>
      </c:lineChart>
      <c:catAx>
        <c:axId val="1233815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5712"/>
        <c:crosses val="autoZero"/>
        <c:auto val="1"/>
        <c:lblAlgn val="ctr"/>
        <c:lblOffset val="100"/>
        <c:noMultiLvlLbl val="0"/>
      </c:catAx>
      <c:valAx>
        <c:axId val="1233825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15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233816696"/>
        <c:axId val="1233823752"/>
      </c:lineChart>
      <c:catAx>
        <c:axId val="1233816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3752"/>
        <c:crosses val="autoZero"/>
        <c:auto val="1"/>
        <c:lblAlgn val="ctr"/>
        <c:lblOffset val="100"/>
        <c:noMultiLvlLbl val="0"/>
      </c:catAx>
      <c:valAx>
        <c:axId val="1233823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16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Schedules'!$D$92</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Schedules'!$D$93</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Schedules'!$D$94</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233819440"/>
        <c:axId val="1233825320"/>
      </c:lineChart>
      <c:catAx>
        <c:axId val="1233819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5320"/>
        <c:crosses val="autoZero"/>
        <c:auto val="1"/>
        <c:lblAlgn val="ctr"/>
        <c:lblOffset val="100"/>
        <c:noMultiLvlLbl val="0"/>
      </c:catAx>
      <c:valAx>
        <c:axId val="1233825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19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Schedules'!$B$115</c:f>
          <c:strCache>
            <c:ptCount val="1"/>
            <c:pt idx="0">
              <c:v>Domestic Hot Water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Schedules'!$D$115</c:f>
              <c:strCache>
                <c:ptCount val="1"/>
                <c:pt idx="0">
                  <c:v>Weekday</c:v>
                </c:pt>
              </c:strCache>
            </c:strRef>
          </c:tx>
          <c:spPr>
            <a:ln w="28575" cap="rnd">
              <a:solidFill>
                <a:srgbClr val="A5A8D2"/>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Schedules'!$E$115:$AB$115</c:f>
              <c:numCache>
                <c:formatCode>0.00</c:formatCode>
                <c:ptCount val="24"/>
                <c:pt idx="0">
                  <c:v>0.04</c:v>
                </c:pt>
                <c:pt idx="1">
                  <c:v>0.05</c:v>
                </c:pt>
                <c:pt idx="2">
                  <c:v>0.05</c:v>
                </c:pt>
                <c:pt idx="3">
                  <c:v>0.04</c:v>
                </c:pt>
                <c:pt idx="4">
                  <c:v>0.04</c:v>
                </c:pt>
                <c:pt idx="5">
                  <c:v>0.04</c:v>
                </c:pt>
                <c:pt idx="6">
                  <c:v>0.04</c:v>
                </c:pt>
                <c:pt idx="7">
                  <c:v>0.15</c:v>
                </c:pt>
                <c:pt idx="8">
                  <c:v>0.23</c:v>
                </c:pt>
                <c:pt idx="9">
                  <c:v>0.32</c:v>
                </c:pt>
                <c:pt idx="10">
                  <c:v>0.41</c:v>
                </c:pt>
                <c:pt idx="11">
                  <c:v>0.56999999999999995</c:v>
                </c:pt>
                <c:pt idx="12">
                  <c:v>0.62</c:v>
                </c:pt>
                <c:pt idx="13">
                  <c:v>0.61</c:v>
                </c:pt>
                <c:pt idx="14">
                  <c:v>0.5</c:v>
                </c:pt>
                <c:pt idx="15">
                  <c:v>0.45</c:v>
                </c:pt>
                <c:pt idx="16">
                  <c:v>0.46</c:v>
                </c:pt>
                <c:pt idx="17">
                  <c:v>0.47</c:v>
                </c:pt>
                <c:pt idx="18">
                  <c:v>0.42</c:v>
                </c:pt>
                <c:pt idx="19">
                  <c:v>0.34</c:v>
                </c:pt>
                <c:pt idx="20">
                  <c:v>0.33</c:v>
                </c:pt>
                <c:pt idx="21">
                  <c:v>0.23</c:v>
                </c:pt>
                <c:pt idx="22">
                  <c:v>0.13</c:v>
                </c:pt>
                <c:pt idx="23">
                  <c:v>0.08</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Schedules'!$D$116</c:f>
              <c:strCache>
                <c:ptCount val="1"/>
                <c:pt idx="0">
                  <c:v>Sat</c:v>
                </c:pt>
              </c:strCache>
            </c:strRef>
          </c:tx>
          <c:spPr>
            <a:ln w="28575" cap="rnd">
              <a:solidFill>
                <a:srgbClr val="696EB4"/>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Schedules'!$E$116:$AB$116</c:f>
              <c:numCache>
                <c:formatCode>0.00</c:formatCode>
                <c:ptCount val="24"/>
                <c:pt idx="0">
                  <c:v>0.11</c:v>
                </c:pt>
                <c:pt idx="1">
                  <c:v>0.1</c:v>
                </c:pt>
                <c:pt idx="2">
                  <c:v>0.08</c:v>
                </c:pt>
                <c:pt idx="3">
                  <c:v>0.06</c:v>
                </c:pt>
                <c:pt idx="4">
                  <c:v>0.06</c:v>
                </c:pt>
                <c:pt idx="5">
                  <c:v>0.06</c:v>
                </c:pt>
                <c:pt idx="6">
                  <c:v>7.0000000000000007E-2</c:v>
                </c:pt>
                <c:pt idx="7">
                  <c:v>0.2</c:v>
                </c:pt>
                <c:pt idx="8">
                  <c:v>0.24</c:v>
                </c:pt>
                <c:pt idx="9">
                  <c:v>0.27</c:v>
                </c:pt>
                <c:pt idx="10">
                  <c:v>0.42</c:v>
                </c:pt>
                <c:pt idx="11">
                  <c:v>0.54</c:v>
                </c:pt>
                <c:pt idx="12">
                  <c:v>0.59</c:v>
                </c:pt>
                <c:pt idx="13">
                  <c:v>0.6</c:v>
                </c:pt>
                <c:pt idx="14">
                  <c:v>0.49</c:v>
                </c:pt>
                <c:pt idx="15">
                  <c:v>0.48</c:v>
                </c:pt>
                <c:pt idx="16">
                  <c:v>0.47</c:v>
                </c:pt>
                <c:pt idx="17">
                  <c:v>0.46</c:v>
                </c:pt>
                <c:pt idx="18">
                  <c:v>0.44</c:v>
                </c:pt>
                <c:pt idx="19">
                  <c:v>0.36</c:v>
                </c:pt>
                <c:pt idx="20">
                  <c:v>0.28999999999999998</c:v>
                </c:pt>
                <c:pt idx="21">
                  <c:v>0.22</c:v>
                </c:pt>
                <c:pt idx="22">
                  <c:v>0.16</c:v>
                </c:pt>
                <c:pt idx="23">
                  <c:v>0.13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Schedules'!$D$117</c:f>
              <c:strCache>
                <c:ptCount val="1"/>
                <c:pt idx="0">
                  <c:v>Sun/Holiday</c:v>
                </c:pt>
              </c:strCache>
            </c:strRef>
          </c:tx>
          <c:spPr>
            <a:ln w="28575" cap="rnd">
              <a:solidFill>
                <a:srgbClr val="474C8E"/>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Schedules'!$E$117:$AB$117</c:f>
              <c:numCache>
                <c:formatCode>0.00</c:formatCode>
                <c:ptCount val="24"/>
                <c:pt idx="0">
                  <c:v>7.0000000000000007E-2</c:v>
                </c:pt>
                <c:pt idx="1">
                  <c:v>7.0000000000000007E-2</c:v>
                </c:pt>
                <c:pt idx="2">
                  <c:v>7.0000000000000007E-2</c:v>
                </c:pt>
                <c:pt idx="3">
                  <c:v>0.06</c:v>
                </c:pt>
                <c:pt idx="4">
                  <c:v>0.06</c:v>
                </c:pt>
                <c:pt idx="5">
                  <c:v>0.06</c:v>
                </c:pt>
                <c:pt idx="6">
                  <c:v>7.0000000000000007E-2</c:v>
                </c:pt>
                <c:pt idx="7">
                  <c:v>0.1</c:v>
                </c:pt>
                <c:pt idx="8">
                  <c:v>0.12</c:v>
                </c:pt>
                <c:pt idx="9">
                  <c:v>0.14000000000000001</c:v>
                </c:pt>
                <c:pt idx="10">
                  <c:v>0.28999999999999998</c:v>
                </c:pt>
                <c:pt idx="11">
                  <c:v>0.31</c:v>
                </c:pt>
                <c:pt idx="12">
                  <c:v>0.36</c:v>
                </c:pt>
                <c:pt idx="13">
                  <c:v>0.36</c:v>
                </c:pt>
                <c:pt idx="14">
                  <c:v>0.34</c:v>
                </c:pt>
                <c:pt idx="15">
                  <c:v>0.35</c:v>
                </c:pt>
                <c:pt idx="16">
                  <c:v>0.37</c:v>
                </c:pt>
                <c:pt idx="17">
                  <c:v>0.34</c:v>
                </c:pt>
                <c:pt idx="18">
                  <c:v>0.25</c:v>
                </c:pt>
                <c:pt idx="19">
                  <c:v>0.27</c:v>
                </c:pt>
                <c:pt idx="20">
                  <c:v>0.21</c:v>
                </c:pt>
                <c:pt idx="21">
                  <c:v>0.16</c:v>
                </c:pt>
                <c:pt idx="22">
                  <c:v>0.1</c:v>
                </c:pt>
                <c:pt idx="23">
                  <c:v>0.06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233818264"/>
        <c:axId val="1233824536"/>
      </c:lineChart>
      <c:catAx>
        <c:axId val="12338182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4536"/>
        <c:crosses val="autoZero"/>
        <c:auto val="1"/>
        <c:lblAlgn val="ctr"/>
        <c:lblOffset val="100"/>
        <c:noMultiLvlLbl val="0"/>
      </c:catAx>
      <c:valAx>
        <c:axId val="1233824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182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233819048"/>
        <c:axId val="1233819832"/>
      </c:lineChart>
      <c:catAx>
        <c:axId val="1233819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19832"/>
        <c:crosses val="autoZero"/>
        <c:auto val="1"/>
        <c:lblAlgn val="ctr"/>
        <c:lblOffset val="100"/>
        <c:noMultiLvlLbl val="0"/>
      </c:catAx>
      <c:valAx>
        <c:axId val="1233819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19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233828456"/>
        <c:axId val="1233831200"/>
      </c:lineChart>
      <c:catAx>
        <c:axId val="1233828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31200"/>
        <c:crosses val="autoZero"/>
        <c:auto val="1"/>
        <c:lblAlgn val="ctr"/>
        <c:lblOffset val="100"/>
        <c:noMultiLvlLbl val="0"/>
      </c:catAx>
      <c:valAx>
        <c:axId val="1233831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8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233827280"/>
        <c:axId val="1233832768"/>
      </c:lineChart>
      <c:catAx>
        <c:axId val="1233827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32768"/>
        <c:crosses val="autoZero"/>
        <c:auto val="1"/>
        <c:lblAlgn val="ctr"/>
        <c:lblOffset val="100"/>
        <c:noMultiLvlLbl val="0"/>
      </c:catAx>
      <c:valAx>
        <c:axId val="1233832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7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51297840"/>
        <c:axId val="751304504"/>
      </c:lineChart>
      <c:catAx>
        <c:axId val="751297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304504"/>
        <c:crosses val="autoZero"/>
        <c:auto val="1"/>
        <c:lblAlgn val="ctr"/>
        <c:lblOffset val="100"/>
        <c:noMultiLvlLbl val="0"/>
      </c:catAx>
      <c:valAx>
        <c:axId val="751304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97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233833160"/>
        <c:axId val="1233835904"/>
      </c:lineChart>
      <c:catAx>
        <c:axId val="1233833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35904"/>
        <c:crosses val="autoZero"/>
        <c:auto val="1"/>
        <c:lblAlgn val="ctr"/>
        <c:lblOffset val="100"/>
        <c:noMultiLvlLbl val="0"/>
      </c:catAx>
      <c:valAx>
        <c:axId val="1233835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33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Schedules'!$B$150</c:f>
          <c:strCache>
            <c:ptCount val="1"/>
            <c:pt idx="0">
              <c:v>Process Loads - Deli Exhaust Fan On/Off</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Schedules'!$D$150</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Schedules'!$E$150:$AB$150</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Schedules'!$D$151</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Schedules'!$E$151:$AB$151</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Schedules'!$D$152</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Schedules'!$E$152:$AB$152</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233828848"/>
        <c:axId val="1233836296"/>
      </c:lineChart>
      <c:catAx>
        <c:axId val="1233828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36296"/>
        <c:crosses val="autoZero"/>
        <c:auto val="1"/>
        <c:lblAlgn val="ctr"/>
        <c:lblOffset val="100"/>
        <c:noMultiLvlLbl val="0"/>
      </c:catAx>
      <c:valAx>
        <c:axId val="1233836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33828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112701944"/>
        <c:axId val="1112707432"/>
      </c:lineChart>
      <c:catAx>
        <c:axId val="11127019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07432"/>
        <c:crosses val="autoZero"/>
        <c:auto val="1"/>
        <c:lblAlgn val="ctr"/>
        <c:lblOffset val="100"/>
        <c:noMultiLvlLbl val="0"/>
      </c:catAx>
      <c:valAx>
        <c:axId val="1112707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019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112701552"/>
        <c:axId val="1112706648"/>
      </c:lineChart>
      <c:catAx>
        <c:axId val="11127015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06648"/>
        <c:crosses val="autoZero"/>
        <c:auto val="1"/>
        <c:lblAlgn val="ctr"/>
        <c:lblOffset val="100"/>
        <c:noMultiLvlLbl val="0"/>
      </c:catAx>
      <c:valAx>
        <c:axId val="1112706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015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112715272"/>
        <c:axId val="1112714880"/>
      </c:lineChart>
      <c:catAx>
        <c:axId val="11127152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4880"/>
        <c:crosses val="autoZero"/>
        <c:auto val="1"/>
        <c:lblAlgn val="ctr"/>
        <c:lblOffset val="100"/>
        <c:noMultiLvlLbl val="0"/>
      </c:catAx>
      <c:valAx>
        <c:axId val="1112714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52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112715664"/>
        <c:axId val="1112716056"/>
      </c:lineChart>
      <c:catAx>
        <c:axId val="1112715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6056"/>
        <c:crosses val="autoZero"/>
        <c:auto val="1"/>
        <c:lblAlgn val="ctr"/>
        <c:lblOffset val="100"/>
        <c:noMultiLvlLbl val="0"/>
      </c:catAx>
      <c:valAx>
        <c:axId val="1112716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5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c:v>
                </c:pt>
                <c:pt idx="1">
                  <c:v>0</c:v>
                </c:pt>
                <c:pt idx="2">
                  <c:v>0</c:v>
                </c:pt>
                <c:pt idx="3">
                  <c:v>0</c:v>
                </c:pt>
                <c:pt idx="4">
                  <c:v>0</c:v>
                </c:pt>
                <c:pt idx="5">
                  <c:v>0</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0.3</c:v>
                </c:pt>
                <c:pt idx="22">
                  <c:v>0</c:v>
                </c:pt>
                <c:pt idx="23">
                  <c:v>0</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c:v>
                </c:pt>
                <c:pt idx="1">
                  <c:v>0</c:v>
                </c:pt>
                <c:pt idx="2">
                  <c:v>0</c:v>
                </c:pt>
                <c:pt idx="3">
                  <c:v>0</c:v>
                </c:pt>
                <c:pt idx="4">
                  <c:v>0</c:v>
                </c:pt>
                <c:pt idx="5">
                  <c:v>0</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c:v>
                </c:pt>
                <c:pt idx="23">
                  <c:v>0</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c:v>
                </c:pt>
                <c:pt idx="1">
                  <c:v>0</c:v>
                </c:pt>
                <c:pt idx="2">
                  <c:v>0</c:v>
                </c:pt>
                <c:pt idx="3">
                  <c:v>0</c:v>
                </c:pt>
                <c:pt idx="4">
                  <c:v>0</c:v>
                </c:pt>
                <c:pt idx="5">
                  <c:v>0</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c:v>
                </c:pt>
                <c:pt idx="23">
                  <c:v>0</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112712920"/>
        <c:axId val="1112713312"/>
      </c:lineChart>
      <c:catAx>
        <c:axId val="1112712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3312"/>
        <c:crosses val="autoZero"/>
        <c:auto val="1"/>
        <c:lblAlgn val="ctr"/>
        <c:lblOffset val="100"/>
        <c:noMultiLvlLbl val="0"/>
      </c:catAx>
      <c:valAx>
        <c:axId val="1112713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2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112691360"/>
        <c:axId val="1112698416"/>
      </c:lineChart>
      <c:catAx>
        <c:axId val="1112691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8416"/>
        <c:crosses val="autoZero"/>
        <c:auto val="1"/>
        <c:lblAlgn val="ctr"/>
        <c:lblOffset val="100"/>
        <c:noMultiLvlLbl val="0"/>
      </c:catAx>
      <c:valAx>
        <c:axId val="1112698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1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112692144"/>
        <c:axId val="1112688616"/>
      </c:lineChart>
      <c:catAx>
        <c:axId val="11126921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88616"/>
        <c:crosses val="autoZero"/>
        <c:auto val="1"/>
        <c:lblAlgn val="ctr"/>
        <c:lblOffset val="100"/>
        <c:noMultiLvlLbl val="0"/>
      </c:catAx>
      <c:valAx>
        <c:axId val="1112688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21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112692928"/>
        <c:axId val="1112697632"/>
      </c:lineChart>
      <c:catAx>
        <c:axId val="1112692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7632"/>
        <c:crosses val="autoZero"/>
        <c:auto val="1"/>
        <c:lblAlgn val="ctr"/>
        <c:lblOffset val="100"/>
        <c:noMultiLvlLbl val="0"/>
      </c:catAx>
      <c:valAx>
        <c:axId val="1112697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2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51308032"/>
        <c:axId val="751296664"/>
      </c:lineChart>
      <c:catAx>
        <c:axId val="7513080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96664"/>
        <c:crosses val="autoZero"/>
        <c:auto val="1"/>
        <c:lblAlgn val="ctr"/>
        <c:lblOffset val="100"/>
        <c:noMultiLvlLbl val="0"/>
      </c:catAx>
      <c:valAx>
        <c:axId val="751296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3080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112696064"/>
        <c:axId val="1112690184"/>
      </c:lineChart>
      <c:catAx>
        <c:axId val="11126960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0184"/>
        <c:crosses val="autoZero"/>
        <c:auto val="1"/>
        <c:lblAlgn val="ctr"/>
        <c:lblOffset val="100"/>
        <c:noMultiLvlLbl val="0"/>
      </c:catAx>
      <c:valAx>
        <c:axId val="1112690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60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0.05</c:v>
                </c:pt>
                <c:pt idx="1">
                  <c:v>0.05</c:v>
                </c:pt>
                <c:pt idx="2">
                  <c:v>0.05</c:v>
                </c:pt>
                <c:pt idx="3">
                  <c:v>0.05</c:v>
                </c:pt>
                <c:pt idx="4">
                  <c:v>0.05</c:v>
                </c:pt>
                <c:pt idx="5">
                  <c:v>0.05</c:v>
                </c:pt>
                <c:pt idx="6">
                  <c:v>0.2</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0.05</c:v>
                </c:pt>
                <c:pt idx="1">
                  <c:v>0.05</c:v>
                </c:pt>
                <c:pt idx="2">
                  <c:v>0.05</c:v>
                </c:pt>
                <c:pt idx="3">
                  <c:v>0.05</c:v>
                </c:pt>
                <c:pt idx="4">
                  <c:v>0.05</c:v>
                </c:pt>
                <c:pt idx="5">
                  <c:v>0.05</c:v>
                </c:pt>
                <c:pt idx="6">
                  <c:v>0.1</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0.05</c:v>
                </c:pt>
                <c:pt idx="1">
                  <c:v>0.05</c:v>
                </c:pt>
                <c:pt idx="2">
                  <c:v>0.05</c:v>
                </c:pt>
                <c:pt idx="3">
                  <c:v>0.05</c:v>
                </c:pt>
                <c:pt idx="4">
                  <c:v>0.05</c:v>
                </c:pt>
                <c:pt idx="5">
                  <c:v>0.05</c:v>
                </c:pt>
                <c:pt idx="6">
                  <c:v>0.1</c:v>
                </c:pt>
                <c:pt idx="7">
                  <c:v>0.1</c:v>
                </c:pt>
                <c:pt idx="8">
                  <c:v>0.1</c:v>
                </c:pt>
                <c:pt idx="9">
                  <c:v>0.1</c:v>
                </c:pt>
                <c:pt idx="10">
                  <c:v>0.4</c:v>
                </c:pt>
                <c:pt idx="11">
                  <c:v>0.4</c:v>
                </c:pt>
                <c:pt idx="12">
                  <c:v>0.6</c:v>
                </c:pt>
                <c:pt idx="13">
                  <c:v>0.6</c:v>
                </c:pt>
                <c:pt idx="14">
                  <c:v>0.6</c:v>
                </c:pt>
                <c:pt idx="15">
                  <c:v>0.6</c:v>
                </c:pt>
                <c:pt idx="16">
                  <c:v>0.6</c:v>
                </c:pt>
                <c:pt idx="17">
                  <c:v>0.4</c:v>
                </c:pt>
                <c:pt idx="18">
                  <c:v>0.2</c:v>
                </c:pt>
                <c:pt idx="19">
                  <c:v>0.2</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112687832"/>
        <c:axId val="1112690576"/>
      </c:lineChart>
      <c:catAx>
        <c:axId val="11126878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90576"/>
        <c:crosses val="autoZero"/>
        <c:auto val="1"/>
        <c:lblAlgn val="ctr"/>
        <c:lblOffset val="100"/>
        <c:noMultiLvlLbl val="0"/>
      </c:catAx>
      <c:valAx>
        <c:axId val="1112690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6878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112717232"/>
        <c:axId val="1127421784"/>
      </c:lineChart>
      <c:catAx>
        <c:axId val="1112717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21784"/>
        <c:crosses val="autoZero"/>
        <c:auto val="1"/>
        <c:lblAlgn val="ctr"/>
        <c:lblOffset val="100"/>
        <c:noMultiLvlLbl val="0"/>
      </c:catAx>
      <c:valAx>
        <c:axId val="1127421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2717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127421392"/>
        <c:axId val="1127419040"/>
      </c:lineChart>
      <c:catAx>
        <c:axId val="1127421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9040"/>
        <c:crosses val="autoZero"/>
        <c:auto val="1"/>
        <c:lblAlgn val="ctr"/>
        <c:lblOffset val="100"/>
        <c:noMultiLvlLbl val="0"/>
      </c:catAx>
      <c:valAx>
        <c:axId val="1127419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21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127411200"/>
        <c:axId val="1127412768"/>
      </c:lineChart>
      <c:catAx>
        <c:axId val="1127411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2768"/>
        <c:crosses val="autoZero"/>
        <c:auto val="1"/>
        <c:lblAlgn val="ctr"/>
        <c:lblOffset val="100"/>
        <c:noMultiLvlLbl val="0"/>
      </c:catAx>
      <c:valAx>
        <c:axId val="1127412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1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127414728"/>
        <c:axId val="1127417080"/>
      </c:lineChart>
      <c:catAx>
        <c:axId val="1127414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7080"/>
        <c:crosses val="autoZero"/>
        <c:auto val="1"/>
        <c:lblAlgn val="ctr"/>
        <c:lblOffset val="100"/>
        <c:noMultiLvlLbl val="0"/>
      </c:catAx>
      <c:valAx>
        <c:axId val="1127417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4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Electric and Gas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0.2</c:v>
                </c:pt>
                <c:pt idx="1">
                  <c:v>0.2</c:v>
                </c:pt>
                <c:pt idx="2">
                  <c:v>0.2</c:v>
                </c:pt>
                <c:pt idx="3">
                  <c:v>0.2</c:v>
                </c:pt>
                <c:pt idx="4">
                  <c:v>0.2</c:v>
                </c:pt>
                <c:pt idx="5">
                  <c:v>0.2</c:v>
                </c:pt>
                <c:pt idx="6">
                  <c:v>0.4</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0.15</c:v>
                </c:pt>
                <c:pt idx="1">
                  <c:v>0.15</c:v>
                </c:pt>
                <c:pt idx="2">
                  <c:v>0.15</c:v>
                </c:pt>
                <c:pt idx="3">
                  <c:v>0.15</c:v>
                </c:pt>
                <c:pt idx="4">
                  <c:v>0.15</c:v>
                </c:pt>
                <c:pt idx="5">
                  <c:v>0.15</c:v>
                </c:pt>
                <c:pt idx="6">
                  <c:v>0.3</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0.15</c:v>
                </c:pt>
                <c:pt idx="1">
                  <c:v>0.15</c:v>
                </c:pt>
                <c:pt idx="2">
                  <c:v>0.15</c:v>
                </c:pt>
                <c:pt idx="3">
                  <c:v>0.15</c:v>
                </c:pt>
                <c:pt idx="4">
                  <c:v>0.15</c:v>
                </c:pt>
                <c:pt idx="5">
                  <c:v>0.15</c:v>
                </c:pt>
                <c:pt idx="6">
                  <c:v>0.3</c:v>
                </c:pt>
                <c:pt idx="7">
                  <c:v>0.3</c:v>
                </c:pt>
                <c:pt idx="8">
                  <c:v>0.3</c:v>
                </c:pt>
                <c:pt idx="9">
                  <c:v>0.3</c:v>
                </c:pt>
                <c:pt idx="10">
                  <c:v>0.6</c:v>
                </c:pt>
                <c:pt idx="11">
                  <c:v>0.6</c:v>
                </c:pt>
                <c:pt idx="12">
                  <c:v>0.8</c:v>
                </c:pt>
                <c:pt idx="13">
                  <c:v>0.8</c:v>
                </c:pt>
                <c:pt idx="14">
                  <c:v>0.8</c:v>
                </c:pt>
                <c:pt idx="15">
                  <c:v>0.8</c:v>
                </c:pt>
                <c:pt idx="16">
                  <c:v>0.8</c:v>
                </c:pt>
                <c:pt idx="17">
                  <c:v>0.6</c:v>
                </c:pt>
                <c:pt idx="18">
                  <c:v>0.4</c:v>
                </c:pt>
                <c:pt idx="19">
                  <c:v>0.4</c:v>
                </c:pt>
                <c:pt idx="20">
                  <c:v>0.4</c:v>
                </c:pt>
                <c:pt idx="21">
                  <c:v>0.4</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127418256"/>
        <c:axId val="1127413944"/>
      </c:lineChart>
      <c:catAx>
        <c:axId val="1127418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3944"/>
        <c:crosses val="autoZero"/>
        <c:auto val="1"/>
        <c:lblAlgn val="ctr"/>
        <c:lblOffset val="100"/>
        <c:noMultiLvlLbl val="0"/>
      </c:catAx>
      <c:valAx>
        <c:axId val="1127413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8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127411984"/>
        <c:axId val="1127408064"/>
      </c:lineChart>
      <c:catAx>
        <c:axId val="1127411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08064"/>
        <c:crosses val="autoZero"/>
        <c:auto val="1"/>
        <c:lblAlgn val="ctr"/>
        <c:lblOffset val="100"/>
        <c:noMultiLvlLbl val="0"/>
      </c:catAx>
      <c:valAx>
        <c:axId val="112740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11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127423352"/>
        <c:axId val="1127420608"/>
      </c:lineChart>
      <c:catAx>
        <c:axId val="1127423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20608"/>
        <c:crosses val="autoZero"/>
        <c:auto val="1"/>
        <c:lblAlgn val="ctr"/>
        <c:lblOffset val="100"/>
        <c:noMultiLvlLbl val="0"/>
      </c:catAx>
      <c:valAx>
        <c:axId val="1127420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27423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39563256"/>
        <c:axId val="739570704"/>
      </c:lineChart>
      <c:catAx>
        <c:axId val="739563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70704"/>
        <c:crosses val="autoZero"/>
        <c:auto val="1"/>
        <c:lblAlgn val="ctr"/>
        <c:lblOffset val="100"/>
        <c:noMultiLvlLbl val="0"/>
      </c:catAx>
      <c:valAx>
        <c:axId val="739570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63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51309208"/>
        <c:axId val="751308424"/>
      </c:lineChart>
      <c:catAx>
        <c:axId val="751309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308424"/>
        <c:crosses val="autoZero"/>
        <c:auto val="1"/>
        <c:lblAlgn val="ctr"/>
        <c:lblOffset val="100"/>
        <c:noMultiLvlLbl val="0"/>
      </c:catAx>
      <c:valAx>
        <c:axId val="751308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309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39564824"/>
        <c:axId val="739565608"/>
      </c:lineChart>
      <c:catAx>
        <c:axId val="739564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65608"/>
        <c:crosses val="autoZero"/>
        <c:auto val="1"/>
        <c:lblAlgn val="ctr"/>
        <c:lblOffset val="100"/>
        <c:noMultiLvlLbl val="0"/>
      </c:catAx>
      <c:valAx>
        <c:axId val="739565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64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Schedules'!$B$115</c:f>
          <c:strCache>
            <c:ptCount val="1"/>
            <c:pt idx="0">
              <c:v>Domestic Hot Water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Schedules'!$D$115</c:f>
              <c:strCache>
                <c:ptCount val="1"/>
                <c:pt idx="0">
                  <c:v>Weekday</c:v>
                </c:pt>
              </c:strCache>
            </c:strRef>
          </c:tx>
          <c:spPr>
            <a:ln w="28575" cap="rnd">
              <a:solidFill>
                <a:srgbClr val="A5A8D2"/>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Schedules'!$E$115:$AB$115</c:f>
              <c:numCache>
                <c:formatCode>0.00</c:formatCode>
                <c:ptCount val="24"/>
                <c:pt idx="0">
                  <c:v>0.04</c:v>
                </c:pt>
                <c:pt idx="1">
                  <c:v>0.05</c:v>
                </c:pt>
                <c:pt idx="2">
                  <c:v>0.05</c:v>
                </c:pt>
                <c:pt idx="3">
                  <c:v>0.04</c:v>
                </c:pt>
                <c:pt idx="4">
                  <c:v>0.04</c:v>
                </c:pt>
                <c:pt idx="5">
                  <c:v>0.04</c:v>
                </c:pt>
                <c:pt idx="6">
                  <c:v>0.04</c:v>
                </c:pt>
                <c:pt idx="7">
                  <c:v>0.15</c:v>
                </c:pt>
                <c:pt idx="8">
                  <c:v>0.23</c:v>
                </c:pt>
                <c:pt idx="9">
                  <c:v>0.32</c:v>
                </c:pt>
                <c:pt idx="10">
                  <c:v>0.41</c:v>
                </c:pt>
                <c:pt idx="11">
                  <c:v>0.56999999999999995</c:v>
                </c:pt>
                <c:pt idx="12">
                  <c:v>0.62</c:v>
                </c:pt>
                <c:pt idx="13">
                  <c:v>0.61</c:v>
                </c:pt>
                <c:pt idx="14">
                  <c:v>0.5</c:v>
                </c:pt>
                <c:pt idx="15">
                  <c:v>0.45</c:v>
                </c:pt>
                <c:pt idx="16">
                  <c:v>0.46</c:v>
                </c:pt>
                <c:pt idx="17">
                  <c:v>0.47</c:v>
                </c:pt>
                <c:pt idx="18">
                  <c:v>0.42</c:v>
                </c:pt>
                <c:pt idx="19">
                  <c:v>0.34</c:v>
                </c:pt>
                <c:pt idx="20">
                  <c:v>0.33</c:v>
                </c:pt>
                <c:pt idx="21">
                  <c:v>0.23</c:v>
                </c:pt>
                <c:pt idx="22">
                  <c:v>0.13</c:v>
                </c:pt>
                <c:pt idx="23">
                  <c:v>0.08</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Schedules'!$D$116</c:f>
              <c:strCache>
                <c:ptCount val="1"/>
                <c:pt idx="0">
                  <c:v>Sat</c:v>
                </c:pt>
              </c:strCache>
            </c:strRef>
          </c:tx>
          <c:spPr>
            <a:ln w="28575" cap="rnd">
              <a:solidFill>
                <a:srgbClr val="696EB4"/>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Schedules'!$E$116:$AB$116</c:f>
              <c:numCache>
                <c:formatCode>0.00</c:formatCode>
                <c:ptCount val="24"/>
                <c:pt idx="0">
                  <c:v>0.11</c:v>
                </c:pt>
                <c:pt idx="1">
                  <c:v>0.1</c:v>
                </c:pt>
                <c:pt idx="2">
                  <c:v>0.08</c:v>
                </c:pt>
                <c:pt idx="3">
                  <c:v>0.06</c:v>
                </c:pt>
                <c:pt idx="4">
                  <c:v>0.06</c:v>
                </c:pt>
                <c:pt idx="5">
                  <c:v>0.06</c:v>
                </c:pt>
                <c:pt idx="6">
                  <c:v>7.0000000000000007E-2</c:v>
                </c:pt>
                <c:pt idx="7">
                  <c:v>0.2</c:v>
                </c:pt>
                <c:pt idx="8">
                  <c:v>0.24</c:v>
                </c:pt>
                <c:pt idx="9">
                  <c:v>0.27</c:v>
                </c:pt>
                <c:pt idx="10">
                  <c:v>0.42</c:v>
                </c:pt>
                <c:pt idx="11">
                  <c:v>0.54</c:v>
                </c:pt>
                <c:pt idx="12">
                  <c:v>0.59</c:v>
                </c:pt>
                <c:pt idx="13">
                  <c:v>0.6</c:v>
                </c:pt>
                <c:pt idx="14">
                  <c:v>0.49</c:v>
                </c:pt>
                <c:pt idx="15">
                  <c:v>0.48</c:v>
                </c:pt>
                <c:pt idx="16">
                  <c:v>0.47</c:v>
                </c:pt>
                <c:pt idx="17">
                  <c:v>0.46</c:v>
                </c:pt>
                <c:pt idx="18">
                  <c:v>0.44</c:v>
                </c:pt>
                <c:pt idx="19">
                  <c:v>0.36</c:v>
                </c:pt>
                <c:pt idx="20">
                  <c:v>0.28999999999999998</c:v>
                </c:pt>
                <c:pt idx="21">
                  <c:v>0.22</c:v>
                </c:pt>
                <c:pt idx="22">
                  <c:v>0.16</c:v>
                </c:pt>
                <c:pt idx="23">
                  <c:v>0.13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Schedules'!$D$117</c:f>
              <c:strCache>
                <c:ptCount val="1"/>
                <c:pt idx="0">
                  <c:v>Sun/Holiday</c:v>
                </c:pt>
              </c:strCache>
            </c:strRef>
          </c:tx>
          <c:spPr>
            <a:ln w="28575" cap="rnd">
              <a:solidFill>
                <a:srgbClr val="474C8E"/>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Schedules'!$E$117:$AB$117</c:f>
              <c:numCache>
                <c:formatCode>0.00</c:formatCode>
                <c:ptCount val="24"/>
                <c:pt idx="0">
                  <c:v>7.0000000000000007E-2</c:v>
                </c:pt>
                <c:pt idx="1">
                  <c:v>7.0000000000000007E-2</c:v>
                </c:pt>
                <c:pt idx="2">
                  <c:v>7.0000000000000007E-2</c:v>
                </c:pt>
                <c:pt idx="3">
                  <c:v>0.06</c:v>
                </c:pt>
                <c:pt idx="4">
                  <c:v>0.06</c:v>
                </c:pt>
                <c:pt idx="5">
                  <c:v>0.06</c:v>
                </c:pt>
                <c:pt idx="6">
                  <c:v>7.0000000000000007E-2</c:v>
                </c:pt>
                <c:pt idx="7">
                  <c:v>0.1</c:v>
                </c:pt>
                <c:pt idx="8">
                  <c:v>0.12</c:v>
                </c:pt>
                <c:pt idx="9">
                  <c:v>0.14000000000000001</c:v>
                </c:pt>
                <c:pt idx="10">
                  <c:v>0.28999999999999998</c:v>
                </c:pt>
                <c:pt idx="11">
                  <c:v>0.31</c:v>
                </c:pt>
                <c:pt idx="12">
                  <c:v>0.36</c:v>
                </c:pt>
                <c:pt idx="13">
                  <c:v>0.36</c:v>
                </c:pt>
                <c:pt idx="14">
                  <c:v>0.34</c:v>
                </c:pt>
                <c:pt idx="15">
                  <c:v>0.35</c:v>
                </c:pt>
                <c:pt idx="16">
                  <c:v>0.37</c:v>
                </c:pt>
                <c:pt idx="17">
                  <c:v>0.34</c:v>
                </c:pt>
                <c:pt idx="18">
                  <c:v>0.25</c:v>
                </c:pt>
                <c:pt idx="19">
                  <c:v>0.27</c:v>
                </c:pt>
                <c:pt idx="20">
                  <c:v>0.21</c:v>
                </c:pt>
                <c:pt idx="21">
                  <c:v>0.16</c:v>
                </c:pt>
                <c:pt idx="22">
                  <c:v>0.1</c:v>
                </c:pt>
                <c:pt idx="23">
                  <c:v>0.06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39563648"/>
        <c:axId val="743489784"/>
      </c:lineChart>
      <c:catAx>
        <c:axId val="739563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3489784"/>
        <c:crosses val="autoZero"/>
        <c:auto val="1"/>
        <c:lblAlgn val="ctr"/>
        <c:lblOffset val="100"/>
        <c:noMultiLvlLbl val="0"/>
      </c:catAx>
      <c:valAx>
        <c:axId val="743489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63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43484688"/>
        <c:axId val="743484296"/>
      </c:lineChart>
      <c:catAx>
        <c:axId val="743484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3484296"/>
        <c:crosses val="autoZero"/>
        <c:auto val="1"/>
        <c:lblAlgn val="ctr"/>
        <c:lblOffset val="100"/>
        <c:noMultiLvlLbl val="0"/>
      </c:catAx>
      <c:valAx>
        <c:axId val="743484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3484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43490176"/>
        <c:axId val="743488216"/>
      </c:lineChart>
      <c:catAx>
        <c:axId val="7434901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3488216"/>
        <c:crosses val="autoZero"/>
        <c:auto val="1"/>
        <c:lblAlgn val="ctr"/>
        <c:lblOffset val="100"/>
        <c:noMultiLvlLbl val="0"/>
      </c:catAx>
      <c:valAx>
        <c:axId val="743488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34901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07221472"/>
        <c:axId val="807218336"/>
      </c:lineChart>
      <c:catAx>
        <c:axId val="807221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7218336"/>
        <c:crosses val="autoZero"/>
        <c:auto val="1"/>
        <c:lblAlgn val="ctr"/>
        <c:lblOffset val="100"/>
        <c:noMultiLvlLbl val="0"/>
      </c:catAx>
      <c:valAx>
        <c:axId val="807218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7221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51257072"/>
        <c:axId val="751250408"/>
      </c:lineChart>
      <c:catAx>
        <c:axId val="751257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0408"/>
        <c:crosses val="autoZero"/>
        <c:auto val="1"/>
        <c:lblAlgn val="ctr"/>
        <c:lblOffset val="100"/>
        <c:noMultiLvlLbl val="0"/>
      </c:catAx>
      <c:valAx>
        <c:axId val="751250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7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Schedules'!$B$150</c:f>
          <c:strCache>
            <c:ptCount val="1"/>
            <c:pt idx="0">
              <c:v>Process Loads - Deli Exhaust Fan On/Off</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Schedules'!$D$150</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Schedules'!$E$150:$AB$150</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Schedules'!$D$151</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Schedules'!$E$151:$AB$151</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Schedules'!$D$152</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Schedules'!$E$152:$AB$152</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39569528"/>
        <c:axId val="739567176"/>
      </c:lineChart>
      <c:catAx>
        <c:axId val="739569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67176"/>
        <c:crosses val="autoZero"/>
        <c:auto val="1"/>
        <c:lblAlgn val="ctr"/>
        <c:lblOffset val="100"/>
        <c:noMultiLvlLbl val="0"/>
      </c:catAx>
      <c:valAx>
        <c:axId val="739567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39569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155086920"/>
        <c:axId val="1155090840"/>
      </c:lineChart>
      <c:catAx>
        <c:axId val="1155086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0840"/>
        <c:crosses val="autoZero"/>
        <c:auto val="1"/>
        <c:lblAlgn val="ctr"/>
        <c:lblOffset val="100"/>
        <c:noMultiLvlLbl val="0"/>
      </c:catAx>
      <c:valAx>
        <c:axId val="1155090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86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155091232"/>
        <c:axId val="1155084176"/>
      </c:lineChart>
      <c:catAx>
        <c:axId val="1155091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84176"/>
        <c:crosses val="autoZero"/>
        <c:auto val="1"/>
        <c:lblAlgn val="ctr"/>
        <c:lblOffset val="100"/>
        <c:noMultiLvlLbl val="0"/>
      </c:catAx>
      <c:valAx>
        <c:axId val="1155084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1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155100640"/>
        <c:axId val="1155098680"/>
      </c:lineChart>
      <c:catAx>
        <c:axId val="11551006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8680"/>
        <c:crosses val="autoZero"/>
        <c:auto val="1"/>
        <c:lblAlgn val="ctr"/>
        <c:lblOffset val="100"/>
        <c:noMultiLvlLbl val="0"/>
      </c:catAx>
      <c:valAx>
        <c:axId val="1155098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06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51255896"/>
        <c:axId val="751247664"/>
      </c:lineChart>
      <c:catAx>
        <c:axId val="751255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47664"/>
        <c:crosses val="autoZero"/>
        <c:auto val="1"/>
        <c:lblAlgn val="ctr"/>
        <c:lblOffset val="100"/>
        <c:noMultiLvlLbl val="0"/>
      </c:catAx>
      <c:valAx>
        <c:axId val="7512476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5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155093584"/>
        <c:axId val="1155097504"/>
      </c:lineChart>
      <c:catAx>
        <c:axId val="1155093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7504"/>
        <c:crosses val="autoZero"/>
        <c:auto val="1"/>
        <c:lblAlgn val="ctr"/>
        <c:lblOffset val="100"/>
        <c:noMultiLvlLbl val="0"/>
      </c:catAx>
      <c:valAx>
        <c:axId val="1155097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3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Occupancy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c:v>
                </c:pt>
                <c:pt idx="1">
                  <c:v>0</c:v>
                </c:pt>
                <c:pt idx="2">
                  <c:v>0</c:v>
                </c:pt>
                <c:pt idx="3">
                  <c:v>0</c:v>
                </c:pt>
                <c:pt idx="4">
                  <c:v>0</c:v>
                </c:pt>
                <c:pt idx="5">
                  <c:v>0</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0.3</c:v>
                </c:pt>
                <c:pt idx="22">
                  <c:v>0</c:v>
                </c:pt>
                <c:pt idx="23">
                  <c:v>0</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c:v>
                </c:pt>
                <c:pt idx="1">
                  <c:v>0</c:v>
                </c:pt>
                <c:pt idx="2">
                  <c:v>0</c:v>
                </c:pt>
                <c:pt idx="3">
                  <c:v>0</c:v>
                </c:pt>
                <c:pt idx="4">
                  <c:v>0</c:v>
                </c:pt>
                <c:pt idx="5">
                  <c:v>0</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c:v>
                </c:pt>
                <c:pt idx="23">
                  <c:v>0</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c:v>
                </c:pt>
                <c:pt idx="1">
                  <c:v>0</c:v>
                </c:pt>
                <c:pt idx="2">
                  <c:v>0</c:v>
                </c:pt>
                <c:pt idx="3">
                  <c:v>0</c:v>
                </c:pt>
                <c:pt idx="4">
                  <c:v>0</c:v>
                </c:pt>
                <c:pt idx="5">
                  <c:v>0</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c:v>
                </c:pt>
                <c:pt idx="23">
                  <c:v>0</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155104560"/>
        <c:axId val="1155101424"/>
      </c:lineChart>
      <c:catAx>
        <c:axId val="1155104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1424"/>
        <c:crosses val="autoZero"/>
        <c:auto val="1"/>
        <c:lblAlgn val="ctr"/>
        <c:lblOffset val="100"/>
        <c:noMultiLvlLbl val="0"/>
      </c:catAx>
      <c:valAx>
        <c:axId val="1155101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4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155101816"/>
        <c:axId val="1155102208"/>
      </c:lineChart>
      <c:catAx>
        <c:axId val="1155101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2208"/>
        <c:crosses val="autoZero"/>
        <c:auto val="1"/>
        <c:lblAlgn val="ctr"/>
        <c:lblOffset val="100"/>
        <c:noMultiLvlLbl val="0"/>
      </c:catAx>
      <c:valAx>
        <c:axId val="1155102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1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155093192"/>
        <c:axId val="1155094368"/>
      </c:lineChart>
      <c:catAx>
        <c:axId val="1155093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4368"/>
        <c:crosses val="autoZero"/>
        <c:auto val="1"/>
        <c:lblAlgn val="ctr"/>
        <c:lblOffset val="100"/>
        <c:noMultiLvlLbl val="0"/>
      </c:catAx>
      <c:valAx>
        <c:axId val="1155094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093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155111224"/>
        <c:axId val="1155110440"/>
      </c:lineChart>
      <c:catAx>
        <c:axId val="1155111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10440"/>
        <c:crosses val="autoZero"/>
        <c:auto val="1"/>
        <c:lblAlgn val="ctr"/>
        <c:lblOffset val="100"/>
        <c:noMultiLvlLbl val="0"/>
      </c:catAx>
      <c:valAx>
        <c:axId val="11551104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11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155112400"/>
        <c:axId val="1155106912"/>
      </c:lineChart>
      <c:catAx>
        <c:axId val="1155112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6912"/>
        <c:crosses val="autoZero"/>
        <c:auto val="1"/>
        <c:lblAlgn val="ctr"/>
        <c:lblOffset val="100"/>
        <c:noMultiLvlLbl val="0"/>
      </c:catAx>
      <c:valAx>
        <c:axId val="1155106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12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0.05</c:v>
                </c:pt>
                <c:pt idx="1">
                  <c:v>0.05</c:v>
                </c:pt>
                <c:pt idx="2">
                  <c:v>0.05</c:v>
                </c:pt>
                <c:pt idx="3">
                  <c:v>0.05</c:v>
                </c:pt>
                <c:pt idx="4">
                  <c:v>0.05</c:v>
                </c:pt>
                <c:pt idx="5">
                  <c:v>0.05</c:v>
                </c:pt>
                <c:pt idx="6">
                  <c:v>0.2</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0.05</c:v>
                </c:pt>
                <c:pt idx="1">
                  <c:v>0.05</c:v>
                </c:pt>
                <c:pt idx="2">
                  <c:v>0.05</c:v>
                </c:pt>
                <c:pt idx="3">
                  <c:v>0.05</c:v>
                </c:pt>
                <c:pt idx="4">
                  <c:v>0.05</c:v>
                </c:pt>
                <c:pt idx="5">
                  <c:v>0.05</c:v>
                </c:pt>
                <c:pt idx="6">
                  <c:v>0.1</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0.05</c:v>
                </c:pt>
                <c:pt idx="1">
                  <c:v>0.05</c:v>
                </c:pt>
                <c:pt idx="2">
                  <c:v>0.05</c:v>
                </c:pt>
                <c:pt idx="3">
                  <c:v>0.05</c:v>
                </c:pt>
                <c:pt idx="4">
                  <c:v>0.05</c:v>
                </c:pt>
                <c:pt idx="5">
                  <c:v>0.05</c:v>
                </c:pt>
                <c:pt idx="6">
                  <c:v>0.1</c:v>
                </c:pt>
                <c:pt idx="7">
                  <c:v>0.1</c:v>
                </c:pt>
                <c:pt idx="8">
                  <c:v>0.1</c:v>
                </c:pt>
                <c:pt idx="9">
                  <c:v>0.1</c:v>
                </c:pt>
                <c:pt idx="10">
                  <c:v>0.4</c:v>
                </c:pt>
                <c:pt idx="11">
                  <c:v>0.4</c:v>
                </c:pt>
                <c:pt idx="12">
                  <c:v>0.6</c:v>
                </c:pt>
                <c:pt idx="13">
                  <c:v>0.6</c:v>
                </c:pt>
                <c:pt idx="14">
                  <c:v>0.6</c:v>
                </c:pt>
                <c:pt idx="15">
                  <c:v>0.6</c:v>
                </c:pt>
                <c:pt idx="16">
                  <c:v>0.6</c:v>
                </c:pt>
                <c:pt idx="17">
                  <c:v>0.4</c:v>
                </c:pt>
                <c:pt idx="18">
                  <c:v>0.2</c:v>
                </c:pt>
                <c:pt idx="19">
                  <c:v>0.2</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155108872"/>
        <c:axId val="1155109656"/>
      </c:lineChart>
      <c:catAx>
        <c:axId val="1155108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9656"/>
        <c:crosses val="autoZero"/>
        <c:auto val="1"/>
        <c:lblAlgn val="ctr"/>
        <c:lblOffset val="100"/>
        <c:noMultiLvlLbl val="0"/>
      </c:catAx>
      <c:valAx>
        <c:axId val="1155109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55108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32106224"/>
        <c:axId val="832106616"/>
      </c:lineChart>
      <c:catAx>
        <c:axId val="832106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6616"/>
        <c:crosses val="autoZero"/>
        <c:auto val="1"/>
        <c:lblAlgn val="ctr"/>
        <c:lblOffset val="100"/>
        <c:noMultiLvlLbl val="0"/>
      </c:catAx>
      <c:valAx>
        <c:axId val="832106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6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32109752"/>
        <c:axId val="832108968"/>
      </c:lineChart>
      <c:catAx>
        <c:axId val="8321097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8968"/>
        <c:crosses val="autoZero"/>
        <c:auto val="1"/>
        <c:lblAlgn val="ctr"/>
        <c:lblOffset val="100"/>
        <c:noMultiLvlLbl val="0"/>
      </c:catAx>
      <c:valAx>
        <c:axId val="832108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97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32102304"/>
        <c:axId val="832100344"/>
      </c:lineChart>
      <c:catAx>
        <c:axId val="832102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0344"/>
        <c:crosses val="autoZero"/>
        <c:auto val="1"/>
        <c:lblAlgn val="ctr"/>
        <c:lblOffset val="100"/>
        <c:noMultiLvlLbl val="0"/>
      </c:catAx>
      <c:valAx>
        <c:axId val="832100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2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0.05</c:v>
                </c:pt>
                <c:pt idx="1">
                  <c:v>0.05</c:v>
                </c:pt>
                <c:pt idx="2">
                  <c:v>0.05</c:v>
                </c:pt>
                <c:pt idx="3">
                  <c:v>0.05</c:v>
                </c:pt>
                <c:pt idx="4">
                  <c:v>0.05</c:v>
                </c:pt>
                <c:pt idx="5">
                  <c:v>0.05</c:v>
                </c:pt>
                <c:pt idx="6">
                  <c:v>0.2</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0.05</c:v>
                </c:pt>
                <c:pt idx="1">
                  <c:v>0.05</c:v>
                </c:pt>
                <c:pt idx="2">
                  <c:v>0.05</c:v>
                </c:pt>
                <c:pt idx="3">
                  <c:v>0.05</c:v>
                </c:pt>
                <c:pt idx="4">
                  <c:v>0.05</c:v>
                </c:pt>
                <c:pt idx="5">
                  <c:v>0.05</c:v>
                </c:pt>
                <c:pt idx="6">
                  <c:v>0.1</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0.05</c:v>
                </c:pt>
                <c:pt idx="1">
                  <c:v>0.05</c:v>
                </c:pt>
                <c:pt idx="2">
                  <c:v>0.05</c:v>
                </c:pt>
                <c:pt idx="3">
                  <c:v>0.05</c:v>
                </c:pt>
                <c:pt idx="4">
                  <c:v>0.05</c:v>
                </c:pt>
                <c:pt idx="5">
                  <c:v>0.05</c:v>
                </c:pt>
                <c:pt idx="6">
                  <c:v>0.1</c:v>
                </c:pt>
                <c:pt idx="7">
                  <c:v>0.1</c:v>
                </c:pt>
                <c:pt idx="8">
                  <c:v>0.1</c:v>
                </c:pt>
                <c:pt idx="9">
                  <c:v>0.1</c:v>
                </c:pt>
                <c:pt idx="10">
                  <c:v>0.4</c:v>
                </c:pt>
                <c:pt idx="11">
                  <c:v>0.4</c:v>
                </c:pt>
                <c:pt idx="12">
                  <c:v>0.6</c:v>
                </c:pt>
                <c:pt idx="13">
                  <c:v>0.6</c:v>
                </c:pt>
                <c:pt idx="14">
                  <c:v>0.6</c:v>
                </c:pt>
                <c:pt idx="15">
                  <c:v>0.6</c:v>
                </c:pt>
                <c:pt idx="16">
                  <c:v>0.6</c:v>
                </c:pt>
                <c:pt idx="17">
                  <c:v>0.4</c:v>
                </c:pt>
                <c:pt idx="18">
                  <c:v>0.2</c:v>
                </c:pt>
                <c:pt idx="19">
                  <c:v>0.2</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51256288"/>
        <c:axId val="751249232"/>
      </c:lineChart>
      <c:catAx>
        <c:axId val="7512562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49232"/>
        <c:crosses val="autoZero"/>
        <c:auto val="1"/>
        <c:lblAlgn val="ctr"/>
        <c:lblOffset val="100"/>
        <c:noMultiLvlLbl val="0"/>
      </c:catAx>
      <c:valAx>
        <c:axId val="751249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62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32108184"/>
        <c:axId val="832102696"/>
      </c:lineChart>
      <c:catAx>
        <c:axId val="832108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2696"/>
        <c:crosses val="autoZero"/>
        <c:auto val="1"/>
        <c:lblAlgn val="ctr"/>
        <c:lblOffset val="100"/>
        <c:noMultiLvlLbl val="0"/>
      </c:catAx>
      <c:valAx>
        <c:axId val="832102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8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Plug and Gas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0.2</c:v>
                </c:pt>
                <c:pt idx="1">
                  <c:v>0.2</c:v>
                </c:pt>
                <c:pt idx="2">
                  <c:v>0.2</c:v>
                </c:pt>
                <c:pt idx="3">
                  <c:v>0.2</c:v>
                </c:pt>
                <c:pt idx="4">
                  <c:v>0.2</c:v>
                </c:pt>
                <c:pt idx="5">
                  <c:v>0.2</c:v>
                </c:pt>
                <c:pt idx="6">
                  <c:v>0.4</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0.15</c:v>
                </c:pt>
                <c:pt idx="1">
                  <c:v>0.15</c:v>
                </c:pt>
                <c:pt idx="2">
                  <c:v>0.15</c:v>
                </c:pt>
                <c:pt idx="3">
                  <c:v>0.15</c:v>
                </c:pt>
                <c:pt idx="4">
                  <c:v>0.15</c:v>
                </c:pt>
                <c:pt idx="5">
                  <c:v>0.15</c:v>
                </c:pt>
                <c:pt idx="6">
                  <c:v>0.3</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0.15</c:v>
                </c:pt>
                <c:pt idx="1">
                  <c:v>0.15</c:v>
                </c:pt>
                <c:pt idx="2">
                  <c:v>0.15</c:v>
                </c:pt>
                <c:pt idx="3">
                  <c:v>0.15</c:v>
                </c:pt>
                <c:pt idx="4">
                  <c:v>0.15</c:v>
                </c:pt>
                <c:pt idx="5">
                  <c:v>0.15</c:v>
                </c:pt>
                <c:pt idx="6">
                  <c:v>0.3</c:v>
                </c:pt>
                <c:pt idx="7">
                  <c:v>0.3</c:v>
                </c:pt>
                <c:pt idx="8">
                  <c:v>0.3</c:v>
                </c:pt>
                <c:pt idx="9">
                  <c:v>0.3</c:v>
                </c:pt>
                <c:pt idx="10">
                  <c:v>0.6</c:v>
                </c:pt>
                <c:pt idx="11">
                  <c:v>0.6</c:v>
                </c:pt>
                <c:pt idx="12">
                  <c:v>0.8</c:v>
                </c:pt>
                <c:pt idx="13">
                  <c:v>0.8</c:v>
                </c:pt>
                <c:pt idx="14">
                  <c:v>0.8</c:v>
                </c:pt>
                <c:pt idx="15">
                  <c:v>0.8</c:v>
                </c:pt>
                <c:pt idx="16">
                  <c:v>0.8</c:v>
                </c:pt>
                <c:pt idx="17">
                  <c:v>0.6</c:v>
                </c:pt>
                <c:pt idx="18">
                  <c:v>0.4</c:v>
                </c:pt>
                <c:pt idx="19">
                  <c:v>0.4</c:v>
                </c:pt>
                <c:pt idx="20">
                  <c:v>0.4</c:v>
                </c:pt>
                <c:pt idx="21">
                  <c:v>0.4</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32104656"/>
        <c:axId val="832099952"/>
      </c:lineChart>
      <c:catAx>
        <c:axId val="832104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099952"/>
        <c:crosses val="autoZero"/>
        <c:auto val="1"/>
        <c:lblAlgn val="ctr"/>
        <c:lblOffset val="100"/>
        <c:noMultiLvlLbl val="0"/>
      </c:catAx>
      <c:valAx>
        <c:axId val="832099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04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32120336"/>
        <c:axId val="832115632"/>
      </c:lineChart>
      <c:catAx>
        <c:axId val="832120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15632"/>
        <c:crosses val="autoZero"/>
        <c:auto val="1"/>
        <c:lblAlgn val="ctr"/>
        <c:lblOffset val="100"/>
        <c:noMultiLvlLbl val="0"/>
      </c:catAx>
      <c:valAx>
        <c:axId val="832115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0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32122688"/>
        <c:axId val="832112888"/>
      </c:lineChart>
      <c:catAx>
        <c:axId val="832122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12888"/>
        <c:crosses val="autoZero"/>
        <c:auto val="1"/>
        <c:lblAlgn val="ctr"/>
        <c:lblOffset val="100"/>
        <c:noMultiLvlLbl val="0"/>
      </c:catAx>
      <c:valAx>
        <c:axId val="832112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2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32123080"/>
        <c:axId val="832119160"/>
      </c:lineChart>
      <c:catAx>
        <c:axId val="832123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19160"/>
        <c:crosses val="autoZero"/>
        <c:auto val="1"/>
        <c:lblAlgn val="ctr"/>
        <c:lblOffset val="100"/>
        <c:noMultiLvlLbl val="0"/>
      </c:catAx>
      <c:valAx>
        <c:axId val="832119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3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Schedules'!$D$92</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Schedules'!$D$93</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Schedules'!$D$94</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32121904"/>
        <c:axId val="832122296"/>
      </c:lineChart>
      <c:catAx>
        <c:axId val="832121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2296"/>
        <c:crosses val="autoZero"/>
        <c:auto val="1"/>
        <c:lblAlgn val="ctr"/>
        <c:lblOffset val="100"/>
        <c:noMultiLvlLbl val="0"/>
      </c:catAx>
      <c:valAx>
        <c:axId val="832122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1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Schedules'!$B$115</c:f>
          <c:strCache>
            <c:ptCount val="1"/>
            <c:pt idx="0">
              <c:v>Domestic Hot Water - DHW</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Schedules'!$D$115</c:f>
              <c:strCache>
                <c:ptCount val="1"/>
                <c:pt idx="0">
                  <c:v>Weekday</c:v>
                </c:pt>
              </c:strCache>
            </c:strRef>
          </c:tx>
          <c:spPr>
            <a:ln w="28575" cap="rnd">
              <a:solidFill>
                <a:srgbClr val="A5A8D2"/>
              </a:solidFill>
              <a:round/>
            </a:ln>
            <a:effectLst/>
          </c:spPr>
          <c:marker>
            <c:symbol val="none"/>
          </c:marker>
          <c:cat>
            <c:strRef>
              <c:f>'1980-2000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Schedules'!$E$115:$AB$115</c:f>
              <c:numCache>
                <c:formatCode>0.00</c:formatCode>
                <c:ptCount val="24"/>
                <c:pt idx="0">
                  <c:v>0.04</c:v>
                </c:pt>
                <c:pt idx="1">
                  <c:v>0.05</c:v>
                </c:pt>
                <c:pt idx="2">
                  <c:v>0.05</c:v>
                </c:pt>
                <c:pt idx="3">
                  <c:v>0.04</c:v>
                </c:pt>
                <c:pt idx="4">
                  <c:v>0.04</c:v>
                </c:pt>
                <c:pt idx="5">
                  <c:v>0.04</c:v>
                </c:pt>
                <c:pt idx="6">
                  <c:v>0.04</c:v>
                </c:pt>
                <c:pt idx="7">
                  <c:v>0.15</c:v>
                </c:pt>
                <c:pt idx="8">
                  <c:v>0.23</c:v>
                </c:pt>
                <c:pt idx="9">
                  <c:v>0.32</c:v>
                </c:pt>
                <c:pt idx="10">
                  <c:v>0.41</c:v>
                </c:pt>
                <c:pt idx="11">
                  <c:v>0.56999999999999995</c:v>
                </c:pt>
                <c:pt idx="12">
                  <c:v>0.62</c:v>
                </c:pt>
                <c:pt idx="13">
                  <c:v>0.61</c:v>
                </c:pt>
                <c:pt idx="14">
                  <c:v>0.5</c:v>
                </c:pt>
                <c:pt idx="15">
                  <c:v>0.45</c:v>
                </c:pt>
                <c:pt idx="16">
                  <c:v>0.46</c:v>
                </c:pt>
                <c:pt idx="17">
                  <c:v>0.47</c:v>
                </c:pt>
                <c:pt idx="18">
                  <c:v>0.42</c:v>
                </c:pt>
                <c:pt idx="19">
                  <c:v>0.34</c:v>
                </c:pt>
                <c:pt idx="20">
                  <c:v>0.33</c:v>
                </c:pt>
                <c:pt idx="21">
                  <c:v>0.23</c:v>
                </c:pt>
                <c:pt idx="22">
                  <c:v>0.13</c:v>
                </c:pt>
                <c:pt idx="23">
                  <c:v>0.08</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Schedules'!$D$116</c:f>
              <c:strCache>
                <c:ptCount val="1"/>
                <c:pt idx="0">
                  <c:v>Sat</c:v>
                </c:pt>
              </c:strCache>
            </c:strRef>
          </c:tx>
          <c:spPr>
            <a:ln w="28575" cap="rnd">
              <a:solidFill>
                <a:srgbClr val="696EB4"/>
              </a:solidFill>
              <a:round/>
            </a:ln>
            <a:effectLst/>
          </c:spPr>
          <c:marker>
            <c:symbol val="none"/>
          </c:marker>
          <c:cat>
            <c:strRef>
              <c:f>'1980-2000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Schedules'!$E$116:$AB$116</c:f>
              <c:numCache>
                <c:formatCode>0.00</c:formatCode>
                <c:ptCount val="24"/>
                <c:pt idx="0">
                  <c:v>0.11</c:v>
                </c:pt>
                <c:pt idx="1">
                  <c:v>0.1</c:v>
                </c:pt>
                <c:pt idx="2">
                  <c:v>0.08</c:v>
                </c:pt>
                <c:pt idx="3">
                  <c:v>0.06</c:v>
                </c:pt>
                <c:pt idx="4">
                  <c:v>0.06</c:v>
                </c:pt>
                <c:pt idx="5">
                  <c:v>0.06</c:v>
                </c:pt>
                <c:pt idx="6">
                  <c:v>7.0000000000000007E-2</c:v>
                </c:pt>
                <c:pt idx="7">
                  <c:v>0.2</c:v>
                </c:pt>
                <c:pt idx="8">
                  <c:v>0.24</c:v>
                </c:pt>
                <c:pt idx="9">
                  <c:v>0.27</c:v>
                </c:pt>
                <c:pt idx="10">
                  <c:v>0.42</c:v>
                </c:pt>
                <c:pt idx="11">
                  <c:v>0.54</c:v>
                </c:pt>
                <c:pt idx="12">
                  <c:v>0.59</c:v>
                </c:pt>
                <c:pt idx="13">
                  <c:v>0.6</c:v>
                </c:pt>
                <c:pt idx="14">
                  <c:v>0.49</c:v>
                </c:pt>
                <c:pt idx="15">
                  <c:v>0.48</c:v>
                </c:pt>
                <c:pt idx="16">
                  <c:v>0.47</c:v>
                </c:pt>
                <c:pt idx="17">
                  <c:v>0.46</c:v>
                </c:pt>
                <c:pt idx="18">
                  <c:v>0.44</c:v>
                </c:pt>
                <c:pt idx="19">
                  <c:v>0.36</c:v>
                </c:pt>
                <c:pt idx="20">
                  <c:v>0.28999999999999998</c:v>
                </c:pt>
                <c:pt idx="21">
                  <c:v>0.22</c:v>
                </c:pt>
                <c:pt idx="22">
                  <c:v>0.16</c:v>
                </c:pt>
                <c:pt idx="23">
                  <c:v>0.13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Schedules'!$D$117</c:f>
              <c:strCache>
                <c:ptCount val="1"/>
                <c:pt idx="0">
                  <c:v>Sun/Holiday</c:v>
                </c:pt>
              </c:strCache>
            </c:strRef>
          </c:tx>
          <c:spPr>
            <a:ln w="28575" cap="rnd">
              <a:solidFill>
                <a:srgbClr val="474C8E"/>
              </a:solidFill>
              <a:round/>
            </a:ln>
            <a:effectLst/>
          </c:spPr>
          <c:marker>
            <c:symbol val="none"/>
          </c:marker>
          <c:cat>
            <c:strRef>
              <c:f>'1980-2000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Schedules'!$E$117:$AB$117</c:f>
              <c:numCache>
                <c:formatCode>0.00</c:formatCode>
                <c:ptCount val="24"/>
                <c:pt idx="0">
                  <c:v>7.0000000000000007E-2</c:v>
                </c:pt>
                <c:pt idx="1">
                  <c:v>7.0000000000000007E-2</c:v>
                </c:pt>
                <c:pt idx="2">
                  <c:v>7.0000000000000007E-2</c:v>
                </c:pt>
                <c:pt idx="3">
                  <c:v>0.06</c:v>
                </c:pt>
                <c:pt idx="4">
                  <c:v>0.06</c:v>
                </c:pt>
                <c:pt idx="5">
                  <c:v>0.06</c:v>
                </c:pt>
                <c:pt idx="6">
                  <c:v>7.0000000000000007E-2</c:v>
                </c:pt>
                <c:pt idx="7">
                  <c:v>0.1</c:v>
                </c:pt>
                <c:pt idx="8">
                  <c:v>0.12</c:v>
                </c:pt>
                <c:pt idx="9">
                  <c:v>0.14000000000000001</c:v>
                </c:pt>
                <c:pt idx="10">
                  <c:v>0.28999999999999998</c:v>
                </c:pt>
                <c:pt idx="11">
                  <c:v>0.31</c:v>
                </c:pt>
                <c:pt idx="12">
                  <c:v>0.36</c:v>
                </c:pt>
                <c:pt idx="13">
                  <c:v>0.36</c:v>
                </c:pt>
                <c:pt idx="14">
                  <c:v>0.34</c:v>
                </c:pt>
                <c:pt idx="15">
                  <c:v>0.35</c:v>
                </c:pt>
                <c:pt idx="16">
                  <c:v>0.37</c:v>
                </c:pt>
                <c:pt idx="17">
                  <c:v>0.34</c:v>
                </c:pt>
                <c:pt idx="18">
                  <c:v>0.25</c:v>
                </c:pt>
                <c:pt idx="19">
                  <c:v>0.27</c:v>
                </c:pt>
                <c:pt idx="20">
                  <c:v>0.21</c:v>
                </c:pt>
                <c:pt idx="21">
                  <c:v>0.16</c:v>
                </c:pt>
                <c:pt idx="22">
                  <c:v>0.1</c:v>
                </c:pt>
                <c:pt idx="23">
                  <c:v>0.06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32113280"/>
        <c:axId val="832113672"/>
      </c:lineChart>
      <c:catAx>
        <c:axId val="832113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13672"/>
        <c:crosses val="autoZero"/>
        <c:auto val="1"/>
        <c:lblAlgn val="ctr"/>
        <c:lblOffset val="100"/>
        <c:noMultiLvlLbl val="0"/>
      </c:catAx>
      <c:valAx>
        <c:axId val="832113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13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32124648"/>
        <c:axId val="832127784"/>
      </c:lineChart>
      <c:catAx>
        <c:axId val="832124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7784"/>
        <c:crosses val="autoZero"/>
        <c:auto val="1"/>
        <c:lblAlgn val="ctr"/>
        <c:lblOffset val="100"/>
        <c:noMultiLvlLbl val="0"/>
      </c:catAx>
      <c:valAx>
        <c:axId val="832127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4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32129744"/>
        <c:axId val="832123472"/>
      </c:lineChart>
      <c:catAx>
        <c:axId val="8321297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3472"/>
        <c:crosses val="autoZero"/>
        <c:auto val="1"/>
        <c:lblAlgn val="ctr"/>
        <c:lblOffset val="100"/>
        <c:noMultiLvlLbl val="0"/>
      </c:catAx>
      <c:valAx>
        <c:axId val="832123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97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32125824"/>
        <c:axId val="832126608"/>
      </c:lineChart>
      <c:catAx>
        <c:axId val="832125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6608"/>
        <c:crosses val="autoZero"/>
        <c:auto val="1"/>
        <c:lblAlgn val="ctr"/>
        <c:lblOffset val="100"/>
        <c:noMultiLvlLbl val="0"/>
      </c:catAx>
      <c:valAx>
        <c:axId val="832126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5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51254720"/>
        <c:axId val="751251192"/>
      </c:lineChart>
      <c:catAx>
        <c:axId val="7512547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1192"/>
        <c:crosses val="autoZero"/>
        <c:auto val="1"/>
        <c:lblAlgn val="ctr"/>
        <c:lblOffset val="100"/>
        <c:noMultiLvlLbl val="0"/>
      </c:catAx>
      <c:valAx>
        <c:axId val="7512511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47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32121120"/>
        <c:axId val="832119944"/>
      </c:lineChart>
      <c:catAx>
        <c:axId val="8321211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19944"/>
        <c:crosses val="autoZero"/>
        <c:auto val="1"/>
        <c:lblAlgn val="ctr"/>
        <c:lblOffset val="100"/>
        <c:noMultiLvlLbl val="0"/>
      </c:catAx>
      <c:valAx>
        <c:axId val="832119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11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Schedules'!$B$150</c:f>
          <c:strCache>
            <c:ptCount val="1"/>
            <c:pt idx="0">
              <c:v>Process Loads - Deli Exhaust On/Off</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Schedules'!$D$150</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Schedules'!$E$150:$AB$150</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Schedules'!$D$151</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Schedules'!$E$151:$AB$151</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Schedules'!$D$152</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Schedules'!$E$152:$AB$152</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267965872"/>
        <c:axId val="1267961560"/>
      </c:lineChart>
      <c:catAx>
        <c:axId val="1267965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61560"/>
        <c:crosses val="autoZero"/>
        <c:auto val="1"/>
        <c:lblAlgn val="ctr"/>
        <c:lblOffset val="100"/>
        <c:noMultiLvlLbl val="0"/>
      </c:catAx>
      <c:valAx>
        <c:axId val="1267961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65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267971360"/>
        <c:axId val="1267966656"/>
      </c:lineChart>
      <c:catAx>
        <c:axId val="1267971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66656"/>
        <c:crosses val="autoZero"/>
        <c:auto val="1"/>
        <c:lblAlgn val="ctr"/>
        <c:lblOffset val="100"/>
        <c:noMultiLvlLbl val="0"/>
      </c:catAx>
      <c:valAx>
        <c:axId val="1267966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1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267978024"/>
        <c:axId val="1267967048"/>
      </c:lineChart>
      <c:catAx>
        <c:axId val="1267978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67048"/>
        <c:crosses val="autoZero"/>
        <c:auto val="1"/>
        <c:lblAlgn val="ctr"/>
        <c:lblOffset val="100"/>
        <c:noMultiLvlLbl val="0"/>
      </c:catAx>
      <c:valAx>
        <c:axId val="1267967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8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267977632"/>
        <c:axId val="1267970968"/>
      </c:lineChart>
      <c:catAx>
        <c:axId val="12679776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0968"/>
        <c:crosses val="autoZero"/>
        <c:auto val="1"/>
        <c:lblAlgn val="ctr"/>
        <c:lblOffset val="100"/>
        <c:noMultiLvlLbl val="0"/>
      </c:catAx>
      <c:valAx>
        <c:axId val="12679709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76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267970184"/>
        <c:axId val="1267972144"/>
      </c:lineChart>
      <c:catAx>
        <c:axId val="1267970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2144"/>
        <c:crosses val="autoZero"/>
        <c:auto val="1"/>
        <c:lblAlgn val="ctr"/>
        <c:lblOffset val="100"/>
        <c:noMultiLvlLbl val="0"/>
      </c:catAx>
      <c:valAx>
        <c:axId val="1267972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0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Occupancy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c:v>
                </c:pt>
                <c:pt idx="1">
                  <c:v>0</c:v>
                </c:pt>
                <c:pt idx="2">
                  <c:v>0</c:v>
                </c:pt>
                <c:pt idx="3">
                  <c:v>0</c:v>
                </c:pt>
                <c:pt idx="4">
                  <c:v>0</c:v>
                </c:pt>
                <c:pt idx="5">
                  <c:v>0</c:v>
                </c:pt>
                <c:pt idx="6">
                  <c:v>0.1</c:v>
                </c:pt>
                <c:pt idx="7">
                  <c:v>0.1</c:v>
                </c:pt>
                <c:pt idx="8">
                  <c:v>0.2</c:v>
                </c:pt>
                <c:pt idx="9">
                  <c:v>0.5</c:v>
                </c:pt>
                <c:pt idx="10">
                  <c:v>0.5</c:v>
                </c:pt>
                <c:pt idx="11">
                  <c:v>0.7</c:v>
                </c:pt>
                <c:pt idx="12">
                  <c:v>0.7</c:v>
                </c:pt>
                <c:pt idx="13">
                  <c:v>0.7</c:v>
                </c:pt>
                <c:pt idx="14">
                  <c:v>0.7</c:v>
                </c:pt>
                <c:pt idx="15">
                  <c:v>0.8</c:v>
                </c:pt>
                <c:pt idx="16">
                  <c:v>0.7</c:v>
                </c:pt>
                <c:pt idx="17">
                  <c:v>0.5</c:v>
                </c:pt>
                <c:pt idx="18">
                  <c:v>0.5</c:v>
                </c:pt>
                <c:pt idx="19">
                  <c:v>0.3</c:v>
                </c:pt>
                <c:pt idx="20">
                  <c:v>0.3</c:v>
                </c:pt>
                <c:pt idx="21">
                  <c:v>0.3</c:v>
                </c:pt>
                <c:pt idx="22">
                  <c:v>0</c:v>
                </c:pt>
                <c:pt idx="23">
                  <c:v>0</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c:v>
                </c:pt>
                <c:pt idx="1">
                  <c:v>0</c:v>
                </c:pt>
                <c:pt idx="2">
                  <c:v>0</c:v>
                </c:pt>
                <c:pt idx="3">
                  <c:v>0</c:v>
                </c:pt>
                <c:pt idx="4">
                  <c:v>0</c:v>
                </c:pt>
                <c:pt idx="5">
                  <c:v>0</c:v>
                </c:pt>
                <c:pt idx="6">
                  <c:v>0.1</c:v>
                </c:pt>
                <c:pt idx="7">
                  <c:v>0.1</c:v>
                </c:pt>
                <c:pt idx="8">
                  <c:v>0.2</c:v>
                </c:pt>
                <c:pt idx="9">
                  <c:v>0.5</c:v>
                </c:pt>
                <c:pt idx="10">
                  <c:v>0.6</c:v>
                </c:pt>
                <c:pt idx="11">
                  <c:v>0.8</c:v>
                </c:pt>
                <c:pt idx="12">
                  <c:v>0.8</c:v>
                </c:pt>
                <c:pt idx="13">
                  <c:v>0.8</c:v>
                </c:pt>
                <c:pt idx="14">
                  <c:v>0.8</c:v>
                </c:pt>
                <c:pt idx="15">
                  <c:v>0.8</c:v>
                </c:pt>
                <c:pt idx="16">
                  <c:v>0.8</c:v>
                </c:pt>
                <c:pt idx="17">
                  <c:v>0.6</c:v>
                </c:pt>
                <c:pt idx="18">
                  <c:v>0.2</c:v>
                </c:pt>
                <c:pt idx="19">
                  <c:v>0.2</c:v>
                </c:pt>
                <c:pt idx="20">
                  <c:v>0.2</c:v>
                </c:pt>
                <c:pt idx="21">
                  <c:v>0.1</c:v>
                </c:pt>
                <c:pt idx="22">
                  <c:v>0</c:v>
                </c:pt>
                <c:pt idx="23">
                  <c:v>0</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c:v>
                </c:pt>
                <c:pt idx="1">
                  <c:v>0</c:v>
                </c:pt>
                <c:pt idx="2">
                  <c:v>0</c:v>
                </c:pt>
                <c:pt idx="3">
                  <c:v>0</c:v>
                </c:pt>
                <c:pt idx="4">
                  <c:v>0</c:v>
                </c:pt>
                <c:pt idx="5">
                  <c:v>0</c:v>
                </c:pt>
                <c:pt idx="6">
                  <c:v>0.1</c:v>
                </c:pt>
                <c:pt idx="7">
                  <c:v>0.1</c:v>
                </c:pt>
                <c:pt idx="8">
                  <c:v>0.1</c:v>
                </c:pt>
                <c:pt idx="9">
                  <c:v>0.1</c:v>
                </c:pt>
                <c:pt idx="10">
                  <c:v>0.2</c:v>
                </c:pt>
                <c:pt idx="11">
                  <c:v>0.2</c:v>
                </c:pt>
                <c:pt idx="12">
                  <c:v>0.4</c:v>
                </c:pt>
                <c:pt idx="13">
                  <c:v>0.4</c:v>
                </c:pt>
                <c:pt idx="14">
                  <c:v>0.4</c:v>
                </c:pt>
                <c:pt idx="15">
                  <c:v>0.4</c:v>
                </c:pt>
                <c:pt idx="16">
                  <c:v>0.4</c:v>
                </c:pt>
                <c:pt idx="17">
                  <c:v>0.2</c:v>
                </c:pt>
                <c:pt idx="18">
                  <c:v>0.1</c:v>
                </c:pt>
                <c:pt idx="19">
                  <c:v>0.1</c:v>
                </c:pt>
                <c:pt idx="20">
                  <c:v>0.1</c:v>
                </c:pt>
                <c:pt idx="21">
                  <c:v>0.1</c:v>
                </c:pt>
                <c:pt idx="22">
                  <c:v>0</c:v>
                </c:pt>
                <c:pt idx="23">
                  <c:v>0</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267968224"/>
        <c:axId val="1267973712"/>
      </c:lineChart>
      <c:catAx>
        <c:axId val="1267968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3712"/>
        <c:crosses val="autoZero"/>
        <c:auto val="1"/>
        <c:lblAlgn val="ctr"/>
        <c:lblOffset val="100"/>
        <c:noMultiLvlLbl val="0"/>
      </c:catAx>
      <c:valAx>
        <c:axId val="1267973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68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267985080"/>
        <c:axId val="1267985472"/>
      </c:lineChart>
      <c:catAx>
        <c:axId val="1267985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85472"/>
        <c:crosses val="autoZero"/>
        <c:auto val="1"/>
        <c:lblAlgn val="ctr"/>
        <c:lblOffset val="100"/>
        <c:noMultiLvlLbl val="0"/>
      </c:catAx>
      <c:valAx>
        <c:axId val="1267985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85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1267980376"/>
        <c:axId val="1267979200"/>
      </c:lineChart>
      <c:catAx>
        <c:axId val="12679803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9200"/>
        <c:crosses val="autoZero"/>
        <c:auto val="1"/>
        <c:lblAlgn val="ctr"/>
        <c:lblOffset val="100"/>
        <c:noMultiLvlLbl val="0"/>
      </c:catAx>
      <c:valAx>
        <c:axId val="1267979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803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1267982336"/>
        <c:axId val="1267982728"/>
      </c:lineChart>
      <c:catAx>
        <c:axId val="1267982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82728"/>
        <c:crosses val="autoZero"/>
        <c:auto val="1"/>
        <c:lblAlgn val="ctr"/>
        <c:lblOffset val="100"/>
        <c:noMultiLvlLbl val="0"/>
      </c:catAx>
      <c:valAx>
        <c:axId val="1267982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82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51249624"/>
        <c:axId val="751250016"/>
      </c:lineChart>
      <c:catAx>
        <c:axId val="751249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0016"/>
        <c:crosses val="autoZero"/>
        <c:auto val="1"/>
        <c:lblAlgn val="ctr"/>
        <c:lblOffset val="100"/>
        <c:noMultiLvlLbl val="0"/>
      </c:catAx>
      <c:valAx>
        <c:axId val="751250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49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1267976456"/>
        <c:axId val="832126216"/>
      </c:lineChart>
      <c:catAx>
        <c:axId val="1267976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32126216"/>
        <c:crosses val="autoZero"/>
        <c:auto val="1"/>
        <c:lblAlgn val="ctr"/>
        <c:lblOffset val="100"/>
        <c:noMultiLvlLbl val="0"/>
      </c:catAx>
      <c:valAx>
        <c:axId val="832126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267976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0.05</c:v>
                </c:pt>
                <c:pt idx="1">
                  <c:v>0.05</c:v>
                </c:pt>
                <c:pt idx="2">
                  <c:v>0.05</c:v>
                </c:pt>
                <c:pt idx="3">
                  <c:v>0.05</c:v>
                </c:pt>
                <c:pt idx="4">
                  <c:v>0.05</c:v>
                </c:pt>
                <c:pt idx="5">
                  <c:v>0.05</c:v>
                </c:pt>
                <c:pt idx="6">
                  <c:v>0.2</c:v>
                </c:pt>
                <c:pt idx="7">
                  <c:v>0.2</c:v>
                </c:pt>
                <c:pt idx="8">
                  <c:v>0.5</c:v>
                </c:pt>
                <c:pt idx="9">
                  <c:v>0.9</c:v>
                </c:pt>
                <c:pt idx="10">
                  <c:v>0.9</c:v>
                </c:pt>
                <c:pt idx="11">
                  <c:v>0.9</c:v>
                </c:pt>
                <c:pt idx="12">
                  <c:v>0.9</c:v>
                </c:pt>
                <c:pt idx="13">
                  <c:v>0.9</c:v>
                </c:pt>
                <c:pt idx="14">
                  <c:v>0.9</c:v>
                </c:pt>
                <c:pt idx="15">
                  <c:v>0.9</c:v>
                </c:pt>
                <c:pt idx="16">
                  <c:v>0.9</c:v>
                </c:pt>
                <c:pt idx="17">
                  <c:v>0.9</c:v>
                </c:pt>
                <c:pt idx="18">
                  <c:v>0.6</c:v>
                </c:pt>
                <c:pt idx="19">
                  <c:v>0.6</c:v>
                </c:pt>
                <c:pt idx="20">
                  <c:v>0.5</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0.05</c:v>
                </c:pt>
                <c:pt idx="1">
                  <c:v>0.05</c:v>
                </c:pt>
                <c:pt idx="2">
                  <c:v>0.05</c:v>
                </c:pt>
                <c:pt idx="3">
                  <c:v>0.05</c:v>
                </c:pt>
                <c:pt idx="4">
                  <c:v>0.05</c:v>
                </c:pt>
                <c:pt idx="5">
                  <c:v>0.05</c:v>
                </c:pt>
                <c:pt idx="6">
                  <c:v>0.1</c:v>
                </c:pt>
                <c:pt idx="7">
                  <c:v>0.1</c:v>
                </c:pt>
                <c:pt idx="8">
                  <c:v>0.3</c:v>
                </c:pt>
                <c:pt idx="9">
                  <c:v>0.6</c:v>
                </c:pt>
                <c:pt idx="10">
                  <c:v>0.9</c:v>
                </c:pt>
                <c:pt idx="11">
                  <c:v>0.9</c:v>
                </c:pt>
                <c:pt idx="12">
                  <c:v>0.9</c:v>
                </c:pt>
                <c:pt idx="13">
                  <c:v>0.9</c:v>
                </c:pt>
                <c:pt idx="14">
                  <c:v>0.9</c:v>
                </c:pt>
                <c:pt idx="15">
                  <c:v>0.9</c:v>
                </c:pt>
                <c:pt idx="16">
                  <c:v>0.9</c:v>
                </c:pt>
                <c:pt idx="17">
                  <c:v>0.9</c:v>
                </c:pt>
                <c:pt idx="18">
                  <c:v>0.5</c:v>
                </c:pt>
                <c:pt idx="19">
                  <c:v>0.3</c:v>
                </c:pt>
                <c:pt idx="20">
                  <c:v>0.3</c:v>
                </c:pt>
                <c:pt idx="21">
                  <c:v>0.1</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0.05</c:v>
                </c:pt>
                <c:pt idx="1">
                  <c:v>0.05</c:v>
                </c:pt>
                <c:pt idx="2">
                  <c:v>0.05</c:v>
                </c:pt>
                <c:pt idx="3">
                  <c:v>0.05</c:v>
                </c:pt>
                <c:pt idx="4">
                  <c:v>0.05</c:v>
                </c:pt>
                <c:pt idx="5">
                  <c:v>0.05</c:v>
                </c:pt>
                <c:pt idx="6">
                  <c:v>0.1</c:v>
                </c:pt>
                <c:pt idx="7">
                  <c:v>0.1</c:v>
                </c:pt>
                <c:pt idx="8">
                  <c:v>0.1</c:v>
                </c:pt>
                <c:pt idx="9">
                  <c:v>0.1</c:v>
                </c:pt>
                <c:pt idx="10">
                  <c:v>0.4</c:v>
                </c:pt>
                <c:pt idx="11">
                  <c:v>0.4</c:v>
                </c:pt>
                <c:pt idx="12">
                  <c:v>0.6</c:v>
                </c:pt>
                <c:pt idx="13">
                  <c:v>0.6</c:v>
                </c:pt>
                <c:pt idx="14">
                  <c:v>0.6</c:v>
                </c:pt>
                <c:pt idx="15">
                  <c:v>0.6</c:v>
                </c:pt>
                <c:pt idx="16">
                  <c:v>0.6</c:v>
                </c:pt>
                <c:pt idx="17">
                  <c:v>0.4</c:v>
                </c:pt>
                <c:pt idx="18">
                  <c:v>0.2</c:v>
                </c:pt>
                <c:pt idx="19">
                  <c:v>0.2</c:v>
                </c:pt>
                <c:pt idx="20">
                  <c:v>0.2</c:v>
                </c:pt>
                <c:pt idx="21">
                  <c:v>0.2</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1196175208"/>
        <c:axId val="1196178736"/>
      </c:lineChart>
      <c:catAx>
        <c:axId val="1196175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8736"/>
        <c:crosses val="autoZero"/>
        <c:auto val="1"/>
        <c:lblAlgn val="ctr"/>
        <c:lblOffset val="100"/>
        <c:noMultiLvlLbl val="0"/>
      </c:catAx>
      <c:valAx>
        <c:axId val="1196178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5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1196175992"/>
        <c:axId val="1196170504"/>
      </c:lineChart>
      <c:catAx>
        <c:axId val="11961759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0504"/>
        <c:crosses val="autoZero"/>
        <c:auto val="1"/>
        <c:lblAlgn val="ctr"/>
        <c:lblOffset val="100"/>
        <c:noMultiLvlLbl val="0"/>
      </c:catAx>
      <c:valAx>
        <c:axId val="1196170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59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1196172464"/>
        <c:axId val="1196171288"/>
      </c:lineChart>
      <c:catAx>
        <c:axId val="1196172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1288"/>
        <c:crosses val="autoZero"/>
        <c:auto val="1"/>
        <c:lblAlgn val="ctr"/>
        <c:lblOffset val="100"/>
        <c:noMultiLvlLbl val="0"/>
      </c:catAx>
      <c:valAx>
        <c:axId val="1196171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2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196178344"/>
        <c:axId val="1196179912"/>
      </c:lineChart>
      <c:catAx>
        <c:axId val="11961783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9912"/>
        <c:crosses val="autoZero"/>
        <c:auto val="1"/>
        <c:lblAlgn val="ctr"/>
        <c:lblOffset val="100"/>
        <c:noMultiLvlLbl val="0"/>
      </c:catAx>
      <c:valAx>
        <c:axId val="1196179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783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1196168152"/>
        <c:axId val="1196168544"/>
      </c:lineChart>
      <c:catAx>
        <c:axId val="1196168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68544"/>
        <c:crosses val="autoZero"/>
        <c:auto val="1"/>
        <c:lblAlgn val="ctr"/>
        <c:lblOffset val="100"/>
        <c:noMultiLvlLbl val="0"/>
      </c:catAx>
      <c:valAx>
        <c:axId val="1196168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681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Plug and Gas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0.2</c:v>
                </c:pt>
                <c:pt idx="1">
                  <c:v>0.2</c:v>
                </c:pt>
                <c:pt idx="2">
                  <c:v>0.2</c:v>
                </c:pt>
                <c:pt idx="3">
                  <c:v>0.2</c:v>
                </c:pt>
                <c:pt idx="4">
                  <c:v>0.2</c:v>
                </c:pt>
                <c:pt idx="5">
                  <c:v>0.2</c:v>
                </c:pt>
                <c:pt idx="6">
                  <c:v>0.4</c:v>
                </c:pt>
                <c:pt idx="7">
                  <c:v>0.4</c:v>
                </c:pt>
                <c:pt idx="8">
                  <c:v>0.7</c:v>
                </c:pt>
                <c:pt idx="9">
                  <c:v>0.9</c:v>
                </c:pt>
                <c:pt idx="10">
                  <c:v>0.9</c:v>
                </c:pt>
                <c:pt idx="11">
                  <c:v>0.9</c:v>
                </c:pt>
                <c:pt idx="12">
                  <c:v>0.9</c:v>
                </c:pt>
                <c:pt idx="13">
                  <c:v>0.9</c:v>
                </c:pt>
                <c:pt idx="14">
                  <c:v>0.9</c:v>
                </c:pt>
                <c:pt idx="15">
                  <c:v>0.9</c:v>
                </c:pt>
                <c:pt idx="16">
                  <c:v>0.9</c:v>
                </c:pt>
                <c:pt idx="17">
                  <c:v>0.9</c:v>
                </c:pt>
                <c:pt idx="18">
                  <c:v>0.8</c:v>
                </c:pt>
                <c:pt idx="19">
                  <c:v>0.8</c:v>
                </c:pt>
                <c:pt idx="20">
                  <c:v>0.7</c:v>
                </c:pt>
                <c:pt idx="21">
                  <c:v>0.4</c:v>
                </c:pt>
                <c:pt idx="22">
                  <c:v>0.2</c:v>
                </c:pt>
                <c:pt idx="23">
                  <c:v>0.2</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0.15</c:v>
                </c:pt>
                <c:pt idx="1">
                  <c:v>0.15</c:v>
                </c:pt>
                <c:pt idx="2">
                  <c:v>0.15</c:v>
                </c:pt>
                <c:pt idx="3">
                  <c:v>0.15</c:v>
                </c:pt>
                <c:pt idx="4">
                  <c:v>0.15</c:v>
                </c:pt>
                <c:pt idx="5">
                  <c:v>0.15</c:v>
                </c:pt>
                <c:pt idx="6">
                  <c:v>0.3</c:v>
                </c:pt>
                <c:pt idx="7">
                  <c:v>0.3</c:v>
                </c:pt>
                <c:pt idx="8">
                  <c:v>0.5</c:v>
                </c:pt>
                <c:pt idx="9">
                  <c:v>0.8</c:v>
                </c:pt>
                <c:pt idx="10">
                  <c:v>0.9</c:v>
                </c:pt>
                <c:pt idx="11">
                  <c:v>0.9</c:v>
                </c:pt>
                <c:pt idx="12">
                  <c:v>0.9</c:v>
                </c:pt>
                <c:pt idx="13">
                  <c:v>0.9</c:v>
                </c:pt>
                <c:pt idx="14">
                  <c:v>0.9</c:v>
                </c:pt>
                <c:pt idx="15">
                  <c:v>0.9</c:v>
                </c:pt>
                <c:pt idx="16">
                  <c:v>0.9</c:v>
                </c:pt>
                <c:pt idx="17">
                  <c:v>0.9</c:v>
                </c:pt>
                <c:pt idx="18">
                  <c:v>0.7</c:v>
                </c:pt>
                <c:pt idx="19">
                  <c:v>0.5</c:v>
                </c:pt>
                <c:pt idx="20">
                  <c:v>0.5</c:v>
                </c:pt>
                <c:pt idx="21">
                  <c:v>0.3</c:v>
                </c:pt>
                <c:pt idx="22">
                  <c:v>0.15</c:v>
                </c:pt>
                <c:pt idx="23">
                  <c:v>0.15</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0.15</c:v>
                </c:pt>
                <c:pt idx="1">
                  <c:v>0.15</c:v>
                </c:pt>
                <c:pt idx="2">
                  <c:v>0.15</c:v>
                </c:pt>
                <c:pt idx="3">
                  <c:v>0.15</c:v>
                </c:pt>
                <c:pt idx="4">
                  <c:v>0.15</c:v>
                </c:pt>
                <c:pt idx="5">
                  <c:v>0.15</c:v>
                </c:pt>
                <c:pt idx="6">
                  <c:v>0.3</c:v>
                </c:pt>
                <c:pt idx="7">
                  <c:v>0.3</c:v>
                </c:pt>
                <c:pt idx="8">
                  <c:v>0.3</c:v>
                </c:pt>
                <c:pt idx="9">
                  <c:v>0.3</c:v>
                </c:pt>
                <c:pt idx="10">
                  <c:v>0.6</c:v>
                </c:pt>
                <c:pt idx="11">
                  <c:v>0.6</c:v>
                </c:pt>
                <c:pt idx="12">
                  <c:v>0.8</c:v>
                </c:pt>
                <c:pt idx="13">
                  <c:v>0.8</c:v>
                </c:pt>
                <c:pt idx="14">
                  <c:v>0.8</c:v>
                </c:pt>
                <c:pt idx="15">
                  <c:v>0.8</c:v>
                </c:pt>
                <c:pt idx="16">
                  <c:v>0.8</c:v>
                </c:pt>
                <c:pt idx="17">
                  <c:v>0.6</c:v>
                </c:pt>
                <c:pt idx="18">
                  <c:v>0.4</c:v>
                </c:pt>
                <c:pt idx="19">
                  <c:v>0.4</c:v>
                </c:pt>
                <c:pt idx="20">
                  <c:v>0.4</c:v>
                </c:pt>
                <c:pt idx="21">
                  <c:v>0.4</c:v>
                </c:pt>
                <c:pt idx="22">
                  <c:v>0.15</c:v>
                </c:pt>
                <c:pt idx="23">
                  <c:v>0.15</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1196189712"/>
        <c:axId val="1196185008"/>
      </c:lineChart>
      <c:catAx>
        <c:axId val="1196189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5008"/>
        <c:crosses val="autoZero"/>
        <c:auto val="1"/>
        <c:lblAlgn val="ctr"/>
        <c:lblOffset val="100"/>
        <c:noMultiLvlLbl val="0"/>
      </c:catAx>
      <c:valAx>
        <c:axId val="1196185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9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1196190496"/>
        <c:axId val="1196187360"/>
      </c:lineChart>
      <c:catAx>
        <c:axId val="11961904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7360"/>
        <c:crosses val="autoZero"/>
        <c:auto val="1"/>
        <c:lblAlgn val="ctr"/>
        <c:lblOffset val="100"/>
        <c:noMultiLvlLbl val="0"/>
      </c:catAx>
      <c:valAx>
        <c:axId val="1196187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04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1196186576"/>
        <c:axId val="1196181480"/>
      </c:lineChart>
      <c:catAx>
        <c:axId val="1196186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1480"/>
        <c:crosses val="autoZero"/>
        <c:auto val="1"/>
        <c:lblAlgn val="ctr"/>
        <c:lblOffset val="100"/>
        <c:noMultiLvlLbl val="0"/>
      </c:catAx>
      <c:valAx>
        <c:axId val="11961814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6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1196186968"/>
        <c:axId val="1196192456"/>
      </c:lineChart>
      <c:catAx>
        <c:axId val="1196186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2456"/>
        <c:crosses val="autoZero"/>
        <c:auto val="1"/>
        <c:lblAlgn val="ctr"/>
        <c:lblOffset val="100"/>
        <c:noMultiLvlLbl val="0"/>
      </c:catAx>
      <c:valAx>
        <c:axId val="1196192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6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51257464"/>
        <c:axId val="751254328"/>
      </c:lineChart>
      <c:catAx>
        <c:axId val="751257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4328"/>
        <c:crosses val="autoZero"/>
        <c:auto val="1"/>
        <c:lblAlgn val="ctr"/>
        <c:lblOffset val="100"/>
        <c:noMultiLvlLbl val="0"/>
      </c:catAx>
      <c:valAx>
        <c:axId val="751254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51257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Schedules'!$D$92</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Schedules'!$D$93</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Schedules'!$D$94</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196180696"/>
        <c:axId val="1196181088"/>
      </c:lineChart>
      <c:catAx>
        <c:axId val="1196180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1088"/>
        <c:crosses val="autoZero"/>
        <c:auto val="1"/>
        <c:lblAlgn val="ctr"/>
        <c:lblOffset val="100"/>
        <c:noMultiLvlLbl val="0"/>
      </c:catAx>
      <c:valAx>
        <c:axId val="1196181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80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Schedules'!$B$115</c:f>
          <c:strCache>
            <c:ptCount val="1"/>
            <c:pt idx="0">
              <c:v>Domestic Hot Water - DHW</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Schedules'!$D$115</c:f>
              <c:strCache>
                <c:ptCount val="1"/>
                <c:pt idx="0">
                  <c:v>Weekday</c:v>
                </c:pt>
              </c:strCache>
            </c:strRef>
          </c:tx>
          <c:spPr>
            <a:ln w="28575" cap="rnd">
              <a:solidFill>
                <a:srgbClr val="A5A8D2"/>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Schedules'!$E$115:$AB$115</c:f>
              <c:numCache>
                <c:formatCode>0.00</c:formatCode>
                <c:ptCount val="24"/>
                <c:pt idx="0">
                  <c:v>0.04</c:v>
                </c:pt>
                <c:pt idx="1">
                  <c:v>0.05</c:v>
                </c:pt>
                <c:pt idx="2">
                  <c:v>0.05</c:v>
                </c:pt>
                <c:pt idx="3">
                  <c:v>0.04</c:v>
                </c:pt>
                <c:pt idx="4">
                  <c:v>0.04</c:v>
                </c:pt>
                <c:pt idx="5">
                  <c:v>0.04</c:v>
                </c:pt>
                <c:pt idx="6">
                  <c:v>0.04</c:v>
                </c:pt>
                <c:pt idx="7">
                  <c:v>0.15</c:v>
                </c:pt>
                <c:pt idx="8">
                  <c:v>0.23</c:v>
                </c:pt>
                <c:pt idx="9">
                  <c:v>0.32</c:v>
                </c:pt>
                <c:pt idx="10">
                  <c:v>0.41</c:v>
                </c:pt>
                <c:pt idx="11">
                  <c:v>0.56999999999999995</c:v>
                </c:pt>
                <c:pt idx="12">
                  <c:v>0.62</c:v>
                </c:pt>
                <c:pt idx="13">
                  <c:v>0.61</c:v>
                </c:pt>
                <c:pt idx="14">
                  <c:v>0.5</c:v>
                </c:pt>
                <c:pt idx="15">
                  <c:v>0.45</c:v>
                </c:pt>
                <c:pt idx="16">
                  <c:v>0.46</c:v>
                </c:pt>
                <c:pt idx="17">
                  <c:v>0.47</c:v>
                </c:pt>
                <c:pt idx="18">
                  <c:v>0.42</c:v>
                </c:pt>
                <c:pt idx="19">
                  <c:v>0.34</c:v>
                </c:pt>
                <c:pt idx="20">
                  <c:v>0.33</c:v>
                </c:pt>
                <c:pt idx="21">
                  <c:v>0.23</c:v>
                </c:pt>
                <c:pt idx="22">
                  <c:v>0.13</c:v>
                </c:pt>
                <c:pt idx="23">
                  <c:v>0.08</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Schedules'!$D$116</c:f>
              <c:strCache>
                <c:ptCount val="1"/>
                <c:pt idx="0">
                  <c:v>Sat</c:v>
                </c:pt>
              </c:strCache>
            </c:strRef>
          </c:tx>
          <c:spPr>
            <a:ln w="28575" cap="rnd">
              <a:solidFill>
                <a:srgbClr val="696EB4"/>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Schedules'!$E$116:$AB$116</c:f>
              <c:numCache>
                <c:formatCode>0.00</c:formatCode>
                <c:ptCount val="24"/>
                <c:pt idx="0">
                  <c:v>0.11</c:v>
                </c:pt>
                <c:pt idx="1">
                  <c:v>0.1</c:v>
                </c:pt>
                <c:pt idx="2">
                  <c:v>0.08</c:v>
                </c:pt>
                <c:pt idx="3">
                  <c:v>0.06</c:v>
                </c:pt>
                <c:pt idx="4">
                  <c:v>0.06</c:v>
                </c:pt>
                <c:pt idx="5">
                  <c:v>0.06</c:v>
                </c:pt>
                <c:pt idx="6">
                  <c:v>7.0000000000000007E-2</c:v>
                </c:pt>
                <c:pt idx="7">
                  <c:v>0.2</c:v>
                </c:pt>
                <c:pt idx="8">
                  <c:v>0.24</c:v>
                </c:pt>
                <c:pt idx="9">
                  <c:v>0.27</c:v>
                </c:pt>
                <c:pt idx="10">
                  <c:v>0.42</c:v>
                </c:pt>
                <c:pt idx="11">
                  <c:v>0.54</c:v>
                </c:pt>
                <c:pt idx="12">
                  <c:v>0.59</c:v>
                </c:pt>
                <c:pt idx="13">
                  <c:v>0.6</c:v>
                </c:pt>
                <c:pt idx="14">
                  <c:v>0.49</c:v>
                </c:pt>
                <c:pt idx="15">
                  <c:v>0.48</c:v>
                </c:pt>
                <c:pt idx="16">
                  <c:v>0.47</c:v>
                </c:pt>
                <c:pt idx="17">
                  <c:v>0.46</c:v>
                </c:pt>
                <c:pt idx="18">
                  <c:v>0.44</c:v>
                </c:pt>
                <c:pt idx="19">
                  <c:v>0.36</c:v>
                </c:pt>
                <c:pt idx="20">
                  <c:v>0.28999999999999998</c:v>
                </c:pt>
                <c:pt idx="21">
                  <c:v>0.22</c:v>
                </c:pt>
                <c:pt idx="22">
                  <c:v>0.16</c:v>
                </c:pt>
                <c:pt idx="23">
                  <c:v>0.13</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Schedules'!$D$117</c:f>
              <c:strCache>
                <c:ptCount val="1"/>
                <c:pt idx="0">
                  <c:v>Sun/Holiday</c:v>
                </c:pt>
              </c:strCache>
            </c:strRef>
          </c:tx>
          <c:spPr>
            <a:ln w="28575" cap="rnd">
              <a:solidFill>
                <a:srgbClr val="474C8E"/>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Schedules'!$E$117:$AB$117</c:f>
              <c:numCache>
                <c:formatCode>0.00</c:formatCode>
                <c:ptCount val="24"/>
                <c:pt idx="0">
                  <c:v>7.0000000000000007E-2</c:v>
                </c:pt>
                <c:pt idx="1">
                  <c:v>7.0000000000000007E-2</c:v>
                </c:pt>
                <c:pt idx="2">
                  <c:v>7.0000000000000007E-2</c:v>
                </c:pt>
                <c:pt idx="3">
                  <c:v>0.06</c:v>
                </c:pt>
                <c:pt idx="4">
                  <c:v>0.06</c:v>
                </c:pt>
                <c:pt idx="5">
                  <c:v>0.06</c:v>
                </c:pt>
                <c:pt idx="6">
                  <c:v>7.0000000000000007E-2</c:v>
                </c:pt>
                <c:pt idx="7">
                  <c:v>0.1</c:v>
                </c:pt>
                <c:pt idx="8">
                  <c:v>0.12</c:v>
                </c:pt>
                <c:pt idx="9">
                  <c:v>0.14000000000000001</c:v>
                </c:pt>
                <c:pt idx="10">
                  <c:v>0.28999999999999998</c:v>
                </c:pt>
                <c:pt idx="11">
                  <c:v>0.31</c:v>
                </c:pt>
                <c:pt idx="12">
                  <c:v>0.36</c:v>
                </c:pt>
                <c:pt idx="13">
                  <c:v>0.36</c:v>
                </c:pt>
                <c:pt idx="14">
                  <c:v>0.34</c:v>
                </c:pt>
                <c:pt idx="15">
                  <c:v>0.35</c:v>
                </c:pt>
                <c:pt idx="16">
                  <c:v>0.37</c:v>
                </c:pt>
                <c:pt idx="17">
                  <c:v>0.34</c:v>
                </c:pt>
                <c:pt idx="18">
                  <c:v>0.25</c:v>
                </c:pt>
                <c:pt idx="19">
                  <c:v>0.27</c:v>
                </c:pt>
                <c:pt idx="20">
                  <c:v>0.21</c:v>
                </c:pt>
                <c:pt idx="21">
                  <c:v>0.16</c:v>
                </c:pt>
                <c:pt idx="22">
                  <c:v>0.1</c:v>
                </c:pt>
                <c:pt idx="23">
                  <c:v>0.06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1196201080"/>
        <c:axId val="1196204216"/>
      </c:lineChart>
      <c:catAx>
        <c:axId val="1196201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4216"/>
        <c:crosses val="autoZero"/>
        <c:auto val="1"/>
        <c:lblAlgn val="ctr"/>
        <c:lblOffset val="100"/>
        <c:noMultiLvlLbl val="0"/>
      </c:catAx>
      <c:valAx>
        <c:axId val="1196204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1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1196198336"/>
        <c:axId val="1196192848"/>
      </c:lineChart>
      <c:catAx>
        <c:axId val="1196198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2848"/>
        <c:crosses val="autoZero"/>
        <c:auto val="1"/>
        <c:lblAlgn val="ctr"/>
        <c:lblOffset val="100"/>
        <c:noMultiLvlLbl val="0"/>
      </c:catAx>
      <c:valAx>
        <c:axId val="1196192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83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1196198728"/>
        <c:axId val="1196204608"/>
      </c:lineChart>
      <c:catAx>
        <c:axId val="1196198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4608"/>
        <c:crosses val="autoZero"/>
        <c:auto val="1"/>
        <c:lblAlgn val="ctr"/>
        <c:lblOffset val="100"/>
        <c:noMultiLvlLbl val="0"/>
      </c:catAx>
      <c:valAx>
        <c:axId val="1196204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8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1196202648"/>
        <c:axId val="1196202256"/>
      </c:lineChart>
      <c:catAx>
        <c:axId val="1196202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2256"/>
        <c:crosses val="autoZero"/>
        <c:auto val="1"/>
        <c:lblAlgn val="ctr"/>
        <c:lblOffset val="100"/>
        <c:noMultiLvlLbl val="0"/>
      </c:catAx>
      <c:valAx>
        <c:axId val="1196202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2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1196199904"/>
        <c:axId val="1196196768"/>
      </c:lineChart>
      <c:catAx>
        <c:axId val="1196199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6768"/>
        <c:crosses val="autoZero"/>
        <c:auto val="1"/>
        <c:lblAlgn val="ctr"/>
        <c:lblOffset val="100"/>
        <c:noMultiLvlLbl val="0"/>
      </c:catAx>
      <c:valAx>
        <c:axId val="1196196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99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Schedules'!$B$150</c:f>
          <c:strCache>
            <c:ptCount val="1"/>
            <c:pt idx="0">
              <c:v>Process Loads - Deli Exhaust On/Off</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Schedules'!$D$150</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Schedules'!$E$150:$AB$150</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Schedules'!$D$151</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Schedules'!$E$151:$AB$151</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Schedules'!$D$152</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Schedules'!$E$152:$AB$152</c:f>
              <c:numCache>
                <c:formatCode>0.00</c:formatCode>
                <c:ptCount val="24"/>
                <c:pt idx="0">
                  <c:v>0</c:v>
                </c:pt>
                <c:pt idx="1">
                  <c:v>0</c:v>
                </c:pt>
                <c:pt idx="2">
                  <c:v>0</c:v>
                </c:pt>
                <c:pt idx="3">
                  <c:v>0</c:v>
                </c:pt>
                <c:pt idx="4">
                  <c:v>0</c:v>
                </c:pt>
                <c:pt idx="5">
                  <c:v>0</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1196208920"/>
        <c:axId val="1196208136"/>
      </c:lineChart>
      <c:catAx>
        <c:axId val="1196208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8136"/>
        <c:crosses val="autoZero"/>
        <c:auto val="1"/>
        <c:lblAlgn val="ctr"/>
        <c:lblOffset val="100"/>
        <c:noMultiLvlLbl val="0"/>
      </c:catAx>
      <c:valAx>
        <c:axId val="1196208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208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196152472"/>
        <c:axId val="1196150512"/>
      </c:lineChart>
      <c:catAx>
        <c:axId val="1196152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50512"/>
        <c:crosses val="autoZero"/>
        <c:auto val="1"/>
        <c:lblAlgn val="ctr"/>
        <c:lblOffset val="100"/>
        <c:noMultiLvlLbl val="0"/>
      </c:catAx>
      <c:valAx>
        <c:axId val="1196150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52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196150904"/>
        <c:axId val="1196151296"/>
      </c:lineChart>
      <c:catAx>
        <c:axId val="1196150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51296"/>
        <c:crosses val="autoZero"/>
        <c:auto val="1"/>
        <c:lblAlgn val="ctr"/>
        <c:lblOffset val="100"/>
        <c:noMultiLvlLbl val="0"/>
      </c:catAx>
      <c:valAx>
        <c:axId val="1196151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50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196153648"/>
        <c:axId val="1196154040"/>
      </c:lineChart>
      <c:catAx>
        <c:axId val="1196153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54040"/>
        <c:crosses val="autoZero"/>
        <c:auto val="1"/>
        <c:lblAlgn val="ctr"/>
        <c:lblOffset val="100"/>
        <c:noMultiLvlLbl val="0"/>
      </c:catAx>
      <c:valAx>
        <c:axId val="1196154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96153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18" Type="http://schemas.openxmlformats.org/officeDocument/2006/relationships/chart" Target="../charts/chart43.xml"/><Relationship Id="rId3" Type="http://schemas.openxmlformats.org/officeDocument/2006/relationships/chart" Target="../charts/chart28.xml"/><Relationship Id="rId21" Type="http://schemas.openxmlformats.org/officeDocument/2006/relationships/chart" Target="../charts/chart46.xml"/><Relationship Id="rId7" Type="http://schemas.openxmlformats.org/officeDocument/2006/relationships/chart" Target="../charts/chart32.xml"/><Relationship Id="rId12" Type="http://schemas.openxmlformats.org/officeDocument/2006/relationships/chart" Target="../charts/chart37.xml"/><Relationship Id="rId17" Type="http://schemas.openxmlformats.org/officeDocument/2006/relationships/chart" Target="../charts/chart42.xml"/><Relationship Id="rId25" Type="http://schemas.openxmlformats.org/officeDocument/2006/relationships/chart" Target="../charts/chart50.xml"/><Relationship Id="rId2" Type="http://schemas.openxmlformats.org/officeDocument/2006/relationships/chart" Target="../charts/chart27.xml"/><Relationship Id="rId16" Type="http://schemas.openxmlformats.org/officeDocument/2006/relationships/chart" Target="../charts/chart41.xml"/><Relationship Id="rId20" Type="http://schemas.openxmlformats.org/officeDocument/2006/relationships/chart" Target="../charts/chart45.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24" Type="http://schemas.openxmlformats.org/officeDocument/2006/relationships/chart" Target="../charts/chart49.xml"/><Relationship Id="rId5" Type="http://schemas.openxmlformats.org/officeDocument/2006/relationships/chart" Target="../charts/chart30.xml"/><Relationship Id="rId15" Type="http://schemas.openxmlformats.org/officeDocument/2006/relationships/chart" Target="../charts/chart40.xml"/><Relationship Id="rId23" Type="http://schemas.openxmlformats.org/officeDocument/2006/relationships/chart" Target="../charts/chart48.xml"/><Relationship Id="rId10" Type="http://schemas.openxmlformats.org/officeDocument/2006/relationships/chart" Target="../charts/chart35.xml"/><Relationship Id="rId19" Type="http://schemas.openxmlformats.org/officeDocument/2006/relationships/chart" Target="../charts/chart44.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 Id="rId22" Type="http://schemas.openxmlformats.org/officeDocument/2006/relationships/chart" Target="../charts/chart4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8.xml"/><Relationship Id="rId13" Type="http://schemas.openxmlformats.org/officeDocument/2006/relationships/chart" Target="../charts/chart63.xml"/><Relationship Id="rId18" Type="http://schemas.openxmlformats.org/officeDocument/2006/relationships/chart" Target="../charts/chart68.xml"/><Relationship Id="rId3" Type="http://schemas.openxmlformats.org/officeDocument/2006/relationships/chart" Target="../charts/chart53.xml"/><Relationship Id="rId21" Type="http://schemas.openxmlformats.org/officeDocument/2006/relationships/chart" Target="../charts/chart71.xml"/><Relationship Id="rId7" Type="http://schemas.openxmlformats.org/officeDocument/2006/relationships/chart" Target="../charts/chart57.xml"/><Relationship Id="rId12" Type="http://schemas.openxmlformats.org/officeDocument/2006/relationships/chart" Target="../charts/chart62.xml"/><Relationship Id="rId17" Type="http://schemas.openxmlformats.org/officeDocument/2006/relationships/chart" Target="../charts/chart67.xml"/><Relationship Id="rId25" Type="http://schemas.openxmlformats.org/officeDocument/2006/relationships/chart" Target="../charts/chart75.xml"/><Relationship Id="rId2" Type="http://schemas.openxmlformats.org/officeDocument/2006/relationships/chart" Target="../charts/chart52.xml"/><Relationship Id="rId16" Type="http://schemas.openxmlformats.org/officeDocument/2006/relationships/chart" Target="../charts/chart66.xml"/><Relationship Id="rId20" Type="http://schemas.openxmlformats.org/officeDocument/2006/relationships/chart" Target="../charts/chart70.xml"/><Relationship Id="rId1" Type="http://schemas.openxmlformats.org/officeDocument/2006/relationships/chart" Target="../charts/chart51.xml"/><Relationship Id="rId6" Type="http://schemas.openxmlformats.org/officeDocument/2006/relationships/chart" Target="../charts/chart56.xml"/><Relationship Id="rId11" Type="http://schemas.openxmlformats.org/officeDocument/2006/relationships/chart" Target="../charts/chart61.xml"/><Relationship Id="rId24" Type="http://schemas.openxmlformats.org/officeDocument/2006/relationships/chart" Target="../charts/chart74.xml"/><Relationship Id="rId5" Type="http://schemas.openxmlformats.org/officeDocument/2006/relationships/chart" Target="../charts/chart55.xml"/><Relationship Id="rId15" Type="http://schemas.openxmlformats.org/officeDocument/2006/relationships/chart" Target="../charts/chart65.xml"/><Relationship Id="rId23" Type="http://schemas.openxmlformats.org/officeDocument/2006/relationships/chart" Target="../charts/chart73.xml"/><Relationship Id="rId10" Type="http://schemas.openxmlformats.org/officeDocument/2006/relationships/chart" Target="../charts/chart60.xml"/><Relationship Id="rId19" Type="http://schemas.openxmlformats.org/officeDocument/2006/relationships/chart" Target="../charts/chart69.xml"/><Relationship Id="rId4" Type="http://schemas.openxmlformats.org/officeDocument/2006/relationships/chart" Target="../charts/chart54.xml"/><Relationship Id="rId9" Type="http://schemas.openxmlformats.org/officeDocument/2006/relationships/chart" Target="../charts/chart59.xml"/><Relationship Id="rId14" Type="http://schemas.openxmlformats.org/officeDocument/2006/relationships/chart" Target="../charts/chart64.xml"/><Relationship Id="rId22" Type="http://schemas.openxmlformats.org/officeDocument/2006/relationships/chart" Target="../charts/chart72.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3.xml"/><Relationship Id="rId13" Type="http://schemas.openxmlformats.org/officeDocument/2006/relationships/chart" Target="../charts/chart88.xml"/><Relationship Id="rId18" Type="http://schemas.openxmlformats.org/officeDocument/2006/relationships/chart" Target="../charts/chart93.xml"/><Relationship Id="rId3" Type="http://schemas.openxmlformats.org/officeDocument/2006/relationships/chart" Target="../charts/chart78.xml"/><Relationship Id="rId21" Type="http://schemas.openxmlformats.org/officeDocument/2006/relationships/chart" Target="../charts/chart96.xml"/><Relationship Id="rId7" Type="http://schemas.openxmlformats.org/officeDocument/2006/relationships/chart" Target="../charts/chart82.xml"/><Relationship Id="rId12" Type="http://schemas.openxmlformats.org/officeDocument/2006/relationships/chart" Target="../charts/chart87.xml"/><Relationship Id="rId17" Type="http://schemas.openxmlformats.org/officeDocument/2006/relationships/chart" Target="../charts/chart92.xml"/><Relationship Id="rId25" Type="http://schemas.openxmlformats.org/officeDocument/2006/relationships/chart" Target="../charts/chart100.xml"/><Relationship Id="rId2" Type="http://schemas.openxmlformats.org/officeDocument/2006/relationships/chart" Target="../charts/chart77.xml"/><Relationship Id="rId16" Type="http://schemas.openxmlformats.org/officeDocument/2006/relationships/chart" Target="../charts/chart91.xml"/><Relationship Id="rId20" Type="http://schemas.openxmlformats.org/officeDocument/2006/relationships/chart" Target="../charts/chart95.xml"/><Relationship Id="rId1" Type="http://schemas.openxmlformats.org/officeDocument/2006/relationships/chart" Target="../charts/chart76.xml"/><Relationship Id="rId6" Type="http://schemas.openxmlformats.org/officeDocument/2006/relationships/chart" Target="../charts/chart81.xml"/><Relationship Id="rId11" Type="http://schemas.openxmlformats.org/officeDocument/2006/relationships/chart" Target="../charts/chart86.xml"/><Relationship Id="rId24" Type="http://schemas.openxmlformats.org/officeDocument/2006/relationships/chart" Target="../charts/chart99.xml"/><Relationship Id="rId5" Type="http://schemas.openxmlformats.org/officeDocument/2006/relationships/chart" Target="../charts/chart80.xml"/><Relationship Id="rId15" Type="http://schemas.openxmlformats.org/officeDocument/2006/relationships/chart" Target="../charts/chart90.xml"/><Relationship Id="rId23" Type="http://schemas.openxmlformats.org/officeDocument/2006/relationships/chart" Target="../charts/chart98.xml"/><Relationship Id="rId10" Type="http://schemas.openxmlformats.org/officeDocument/2006/relationships/chart" Target="../charts/chart85.xml"/><Relationship Id="rId19" Type="http://schemas.openxmlformats.org/officeDocument/2006/relationships/chart" Target="../charts/chart94.xml"/><Relationship Id="rId4" Type="http://schemas.openxmlformats.org/officeDocument/2006/relationships/chart" Target="../charts/chart79.xml"/><Relationship Id="rId9" Type="http://schemas.openxmlformats.org/officeDocument/2006/relationships/chart" Target="../charts/chart84.xml"/><Relationship Id="rId14" Type="http://schemas.openxmlformats.org/officeDocument/2006/relationships/chart" Target="../charts/chart89.xml"/><Relationship Id="rId22" Type="http://schemas.openxmlformats.org/officeDocument/2006/relationships/chart" Target="../charts/chart97.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a16="http://schemas.microsoft.com/office/drawing/2014/main" xmlns=""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a16="http://schemas.microsoft.com/office/drawing/2014/main" xmlns=""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a16="http://schemas.microsoft.com/office/drawing/2014/main" xmlns=""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a16="http://schemas.microsoft.com/office/drawing/2014/main" xmlns=""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a16="http://schemas.microsoft.com/office/drawing/2014/main" xmlns=""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a16="http://schemas.microsoft.com/office/drawing/2014/main" xmlns=""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a16="http://schemas.microsoft.com/office/drawing/2014/main" xmlns=""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a16="http://schemas.microsoft.com/office/drawing/2014/main" xmlns=""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a16="http://schemas.microsoft.com/office/drawing/2014/main" xmlns=""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a16="http://schemas.microsoft.com/office/drawing/2014/main" xmlns=""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a16="http://schemas.microsoft.com/office/drawing/2014/main" xmlns=""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a16="http://schemas.microsoft.com/office/drawing/2014/main" xmlns=""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a16="http://schemas.microsoft.com/office/drawing/2014/main" xmlns=""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36" name="Chart 35">
          <a:extLst>
            <a:ext uri="{FF2B5EF4-FFF2-40B4-BE49-F238E27FC236}">
              <a16:creationId xmlns:a16="http://schemas.microsoft.com/office/drawing/2014/main" xmlns=""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37" name="Chart 36">
          <a:extLst>
            <a:ext uri="{FF2B5EF4-FFF2-40B4-BE49-F238E27FC236}">
              <a16:creationId xmlns:a16="http://schemas.microsoft.com/office/drawing/2014/main" xmlns=""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38" name="Chart 37">
          <a:extLst>
            <a:ext uri="{FF2B5EF4-FFF2-40B4-BE49-F238E27FC236}">
              <a16:creationId xmlns:a16="http://schemas.microsoft.com/office/drawing/2014/main" xmlns=""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39" name="Chart 38">
          <a:extLst>
            <a:ext uri="{FF2B5EF4-FFF2-40B4-BE49-F238E27FC236}">
              <a16:creationId xmlns:a16="http://schemas.microsoft.com/office/drawing/2014/main" xmlns=""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40" name="Chart 39">
          <a:extLst>
            <a:ext uri="{FF2B5EF4-FFF2-40B4-BE49-F238E27FC236}">
              <a16:creationId xmlns:a16="http://schemas.microsoft.com/office/drawing/2014/main" xmlns=""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a16="http://schemas.microsoft.com/office/drawing/2014/main" xmlns=""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a16="http://schemas.microsoft.com/office/drawing/2014/main" xmlns=""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a16="http://schemas.microsoft.com/office/drawing/2014/main" xmlns=""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a16="http://schemas.microsoft.com/office/drawing/2014/main" xmlns=""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a16="http://schemas.microsoft.com/office/drawing/2014/main" xmlns=""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a16="http://schemas.microsoft.com/office/drawing/2014/main" xmlns=""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a16="http://schemas.microsoft.com/office/drawing/2014/main" xmlns=""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a16="http://schemas.microsoft.com/office/drawing/2014/main" xmlns=""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a16="http://schemas.microsoft.com/office/drawing/2014/main" xmlns=""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41" name="Chart 40">
          <a:extLst>
            <a:ext uri="{FF2B5EF4-FFF2-40B4-BE49-F238E27FC236}">
              <a16:creationId xmlns:a16="http://schemas.microsoft.com/office/drawing/2014/main" xmlns=""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a16="http://schemas.microsoft.com/office/drawing/2014/main" xmlns=""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a16="http://schemas.microsoft.com/office/drawing/2014/main" xmlns=""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a16="http://schemas.microsoft.com/office/drawing/2014/main" xmlns=""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a16="http://schemas.microsoft.com/office/drawing/2014/main" xmlns=""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a16="http://schemas.microsoft.com/office/drawing/2014/main" xmlns=""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a16="http://schemas.microsoft.com/office/drawing/2014/main" xmlns=""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a16="http://schemas.microsoft.com/office/drawing/2014/main" xmlns=""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a16="http://schemas.microsoft.com/office/drawing/2014/main" xmlns=""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a16="http://schemas.microsoft.com/office/drawing/2014/main" xmlns=""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a16="http://schemas.microsoft.com/office/drawing/2014/main" xmlns=""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a16="http://schemas.microsoft.com/office/drawing/2014/main" xmlns=""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a16="http://schemas.microsoft.com/office/drawing/2014/main" xmlns=""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a16="http://schemas.microsoft.com/office/drawing/2014/main" xmlns=""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a16="http://schemas.microsoft.com/office/drawing/2014/main" xmlns=""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a16="http://schemas.microsoft.com/office/drawing/2014/main" xmlns=""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a16="http://schemas.microsoft.com/office/drawing/2014/main" xmlns=""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a16="http://schemas.microsoft.com/office/drawing/2014/main" xmlns=""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a16="http://schemas.microsoft.com/office/drawing/2014/main" xmlns=""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a16="http://schemas.microsoft.com/office/drawing/2014/main" xmlns=""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a16="http://schemas.microsoft.com/office/drawing/2014/main" xmlns=""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a16="http://schemas.microsoft.com/office/drawing/2014/main" xmlns=""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a16="http://schemas.microsoft.com/office/drawing/2014/main" xmlns=""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a16="http://schemas.microsoft.com/office/drawing/2014/main" xmlns=""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a16="http://schemas.microsoft.com/office/drawing/2014/main" xmlns=""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a16="http://schemas.microsoft.com/office/drawing/2014/main" xmlns=""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a16="http://schemas.microsoft.com/office/drawing/2014/main" xmlns=""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a16="http://schemas.microsoft.com/office/drawing/2014/main" xmlns=""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a16="http://schemas.microsoft.com/office/drawing/2014/main" xmlns=""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a16="http://schemas.microsoft.com/office/drawing/2014/main" xmlns=""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a16="http://schemas.microsoft.com/office/drawing/2014/main" xmlns=""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a16="http://schemas.microsoft.com/office/drawing/2014/main" xmlns=""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a16="http://schemas.microsoft.com/office/drawing/2014/main" xmlns=""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a16="http://schemas.microsoft.com/office/drawing/2014/main" xmlns=""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a16="http://schemas.microsoft.com/office/drawing/2014/main" xmlns=""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a16="http://schemas.microsoft.com/office/drawing/2014/main" xmlns=""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a16="http://schemas.microsoft.com/office/drawing/2014/main" xmlns=""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a16="http://schemas.microsoft.com/office/drawing/2014/main" xmlns=""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a16="http://schemas.microsoft.com/office/drawing/2014/main" xmlns=""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a16="http://schemas.microsoft.com/office/drawing/2014/main" xmlns=""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a16="http://schemas.microsoft.com/office/drawing/2014/main" xmlns=""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a16="http://schemas.microsoft.com/office/drawing/2014/main" xmlns=""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a16="http://schemas.microsoft.com/office/drawing/2014/main" xmlns=""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a16="http://schemas.microsoft.com/office/drawing/2014/main" xmlns=""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a16="http://schemas.microsoft.com/office/drawing/2014/main" xmlns=""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a16="http://schemas.microsoft.com/office/drawing/2014/main" xmlns=""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a16="http://schemas.microsoft.com/office/drawing/2014/main" xmlns=""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a16="http://schemas.microsoft.com/office/drawing/2014/main" xmlns=""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zoomScaleNormal="100" workbookViewId="0">
      <selection activeCell="D22" sqref="D22"/>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175" t="s">
        <v>1</v>
      </c>
      <c r="D2" s="175"/>
      <c r="E2" s="175"/>
      <c r="F2" s="175"/>
      <c r="G2" s="132" t="str">
        <f>Project_Name</f>
        <v>Carbon Free Boston</v>
      </c>
      <c r="H2" s="133"/>
      <c r="I2" s="133"/>
      <c r="J2" s="103" t="s">
        <v>2</v>
      </c>
      <c r="K2" s="133"/>
      <c r="L2" s="133"/>
      <c r="M2" s="133"/>
    </row>
    <row r="3" spans="2:13" s="1" customFormat="1" ht="15.75" customHeight="1">
      <c r="B3" s="131" t="s">
        <v>3</v>
      </c>
      <c r="C3" s="175"/>
      <c r="D3" s="175"/>
      <c r="E3" s="175"/>
      <c r="F3" s="175"/>
      <c r="G3" s="132" t="str">
        <f>Project_Number</f>
        <v>259104-00</v>
      </c>
      <c r="H3" s="133"/>
      <c r="I3" s="133"/>
      <c r="J3" s="104" t="s">
        <v>4</v>
      </c>
      <c r="K3" s="133"/>
      <c r="L3" s="133"/>
      <c r="M3" s="133"/>
    </row>
    <row r="4" spans="2:13" s="1" customFormat="1" ht="15.75" customHeight="1">
      <c r="B4" s="125" t="s">
        <v>5</v>
      </c>
      <c r="C4" s="175"/>
      <c r="D4" s="175"/>
      <c r="E4" s="175"/>
      <c r="F4" s="175"/>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81" t="s">
        <v>7</v>
      </c>
      <c r="C7" s="181"/>
      <c r="D7" s="181"/>
      <c r="E7" s="181"/>
      <c r="F7" s="182" t="s">
        <v>8</v>
      </c>
      <c r="G7" s="182"/>
      <c r="H7" s="133"/>
      <c r="I7" s="133"/>
      <c r="J7" s="133"/>
      <c r="K7" s="133"/>
      <c r="L7" s="133"/>
      <c r="M7" s="133"/>
    </row>
    <row r="8" spans="2:13" ht="15.75" customHeight="1">
      <c r="B8" s="132" t="s">
        <v>9</v>
      </c>
      <c r="C8" s="177" t="s">
        <v>432</v>
      </c>
      <c r="D8" s="178"/>
      <c r="E8" s="179"/>
      <c r="F8" s="180"/>
      <c r="G8" s="180"/>
      <c r="H8" s="133"/>
      <c r="I8" s="133"/>
      <c r="J8" s="133"/>
      <c r="K8" s="133"/>
      <c r="L8" s="133"/>
      <c r="M8" s="133"/>
    </row>
    <row r="9" spans="2:13" s="1" customFormat="1">
      <c r="B9" s="132" t="s">
        <v>10</v>
      </c>
      <c r="C9" s="177" t="s">
        <v>433</v>
      </c>
      <c r="D9" s="178"/>
      <c r="E9" s="179"/>
      <c r="F9" s="180"/>
      <c r="G9" s="180"/>
      <c r="H9" s="133"/>
      <c r="I9" s="133"/>
      <c r="J9" s="133"/>
      <c r="K9" s="133"/>
      <c r="L9" s="133"/>
      <c r="M9" s="133"/>
    </row>
    <row r="10" spans="2:13">
      <c r="B10" s="132" t="s">
        <v>11</v>
      </c>
      <c r="C10" s="177" t="s">
        <v>434</v>
      </c>
      <c r="D10" s="178"/>
      <c r="E10" s="179"/>
      <c r="F10" s="180"/>
      <c r="G10" s="180"/>
      <c r="H10" s="133"/>
      <c r="I10" s="133"/>
      <c r="J10" s="133"/>
      <c r="K10" s="133"/>
      <c r="L10" s="133"/>
      <c r="M10" s="133"/>
    </row>
    <row r="11" spans="2:13" s="68" customFormat="1">
      <c r="B11" s="132" t="s">
        <v>12</v>
      </c>
      <c r="C11" s="177" t="s">
        <v>435</v>
      </c>
      <c r="D11" s="178"/>
      <c r="E11" s="179"/>
      <c r="F11" s="180"/>
      <c r="G11" s="180"/>
      <c r="H11" s="133"/>
      <c r="I11" s="133"/>
      <c r="J11" s="133"/>
      <c r="K11" s="133"/>
      <c r="L11" s="133"/>
      <c r="M11" s="133"/>
    </row>
    <row r="12" spans="2:13">
      <c r="B12" s="132" t="s">
        <v>13</v>
      </c>
      <c r="C12" s="177" t="s">
        <v>436</v>
      </c>
      <c r="D12" s="178"/>
      <c r="E12" s="179"/>
      <c r="F12" s="180"/>
      <c r="G12" s="180"/>
      <c r="H12" s="133"/>
      <c r="I12" s="133"/>
      <c r="J12" s="133"/>
      <c r="K12" s="133"/>
      <c r="L12" s="133"/>
      <c r="M12" s="133"/>
    </row>
    <row r="13" spans="2:13">
      <c r="B13" s="132" t="s">
        <v>14</v>
      </c>
      <c r="C13" s="183">
        <v>43070</v>
      </c>
      <c r="D13" s="178"/>
      <c r="E13" s="179"/>
      <c r="F13" s="180"/>
      <c r="G13" s="180"/>
      <c r="H13" s="133"/>
      <c r="I13" s="133"/>
      <c r="J13" s="133"/>
      <c r="K13" s="133"/>
      <c r="L13" s="133"/>
      <c r="M13" s="133"/>
    </row>
    <row r="14" spans="2:13">
      <c r="B14" s="132" t="s">
        <v>15</v>
      </c>
      <c r="C14" s="183">
        <v>43313</v>
      </c>
      <c r="D14" s="178"/>
      <c r="E14" s="179"/>
      <c r="F14" s="180"/>
      <c r="G14" s="180"/>
      <c r="H14" s="133"/>
      <c r="I14" s="133"/>
      <c r="J14" s="133"/>
      <c r="K14" s="133"/>
      <c r="L14" s="133"/>
      <c r="M14" s="133"/>
    </row>
    <row r="15" spans="2:13">
      <c r="B15" s="133"/>
      <c r="C15" s="140"/>
      <c r="D15" s="133"/>
      <c r="E15" s="140"/>
      <c r="F15" s="140"/>
      <c r="G15" s="133"/>
      <c r="H15" s="133"/>
      <c r="I15" s="133"/>
      <c r="J15" s="133"/>
      <c r="K15" s="133"/>
      <c r="L15" s="133"/>
      <c r="M15" s="133"/>
    </row>
    <row r="16" spans="2:13" ht="18.75">
      <c r="B16" s="181" t="s">
        <v>16</v>
      </c>
      <c r="C16" s="181"/>
      <c r="D16" s="181"/>
      <c r="E16" s="181"/>
      <c r="F16" s="182" t="s">
        <v>8</v>
      </c>
      <c r="G16" s="182"/>
      <c r="H16" s="133"/>
      <c r="I16" s="133"/>
      <c r="J16" s="133"/>
      <c r="K16" s="133"/>
      <c r="L16" s="133"/>
      <c r="M16" s="133"/>
    </row>
    <row r="17" spans="1:13" ht="15.75" customHeight="1">
      <c r="A17" s="133"/>
      <c r="B17" s="132" t="s">
        <v>17</v>
      </c>
      <c r="C17" s="177" t="s">
        <v>437</v>
      </c>
      <c r="D17" s="178"/>
      <c r="E17" s="179"/>
      <c r="F17" s="180"/>
      <c r="G17" s="180"/>
      <c r="H17" s="133"/>
      <c r="I17" s="133"/>
      <c r="J17" s="133"/>
      <c r="K17" s="133"/>
      <c r="L17" s="133"/>
      <c r="M17" s="133"/>
    </row>
    <row r="18" spans="1:13">
      <c r="A18" s="133"/>
      <c r="B18" s="132" t="s">
        <v>18</v>
      </c>
      <c r="C18" s="177" t="s">
        <v>505</v>
      </c>
      <c r="D18" s="178"/>
      <c r="E18" s="179"/>
      <c r="F18" s="180"/>
      <c r="G18" s="180"/>
      <c r="H18" s="133"/>
      <c r="I18" s="133"/>
      <c r="J18" s="133"/>
      <c r="K18" s="133"/>
      <c r="L18" s="133"/>
      <c r="M18" s="133"/>
    </row>
    <row r="19" spans="1:13" s="109" customFormat="1">
      <c r="A19" s="133"/>
      <c r="B19" s="132" t="s">
        <v>19</v>
      </c>
      <c r="C19" s="149">
        <v>44987</v>
      </c>
      <c r="D19" s="135"/>
      <c r="E19" s="136"/>
      <c r="F19" s="180"/>
      <c r="G19" s="180"/>
      <c r="H19" s="133"/>
      <c r="I19" s="133"/>
      <c r="J19" s="133"/>
      <c r="K19" s="133"/>
      <c r="L19" s="133"/>
      <c r="M19" s="133"/>
    </row>
    <row r="20" spans="1:13" s="109" customFormat="1">
      <c r="A20" s="133"/>
      <c r="B20" s="132" t="s">
        <v>20</v>
      </c>
      <c r="C20" s="149">
        <v>44987</v>
      </c>
      <c r="D20" s="149"/>
      <c r="E20" s="149"/>
      <c r="F20" s="180"/>
      <c r="G20" s="180"/>
      <c r="H20" s="133"/>
      <c r="I20" s="133"/>
      <c r="J20" s="133"/>
      <c r="K20" s="133"/>
      <c r="L20" s="133"/>
      <c r="M20" s="133"/>
    </row>
    <row r="21" spans="1:13" s="68" customFormat="1">
      <c r="A21" s="133"/>
      <c r="B21" s="132" t="s">
        <v>21</v>
      </c>
      <c r="C21" s="149">
        <v>44987</v>
      </c>
      <c r="D21" s="149"/>
      <c r="E21" s="149"/>
      <c r="F21" s="180"/>
      <c r="G21" s="180"/>
      <c r="H21" s="133"/>
      <c r="I21" s="133"/>
      <c r="J21" s="133"/>
      <c r="K21" s="133"/>
      <c r="L21" s="133"/>
      <c r="M21" s="133"/>
    </row>
    <row r="22" spans="1:13" s="109" customFormat="1">
      <c r="A22" s="133"/>
      <c r="B22" s="132" t="s">
        <v>22</v>
      </c>
      <c r="C22" s="149">
        <v>44987</v>
      </c>
      <c r="D22" s="149"/>
      <c r="E22" s="149"/>
      <c r="F22" s="180"/>
      <c r="G22" s="180"/>
      <c r="H22" s="133"/>
      <c r="I22" s="133"/>
      <c r="J22" s="133"/>
      <c r="K22" s="133"/>
      <c r="L22" s="133"/>
      <c r="M22" s="133"/>
    </row>
    <row r="23" spans="1:13" ht="15.75" customHeight="1">
      <c r="A23" s="133"/>
      <c r="B23" s="132" t="s">
        <v>23</v>
      </c>
      <c r="C23" s="177"/>
      <c r="D23" s="178"/>
      <c r="E23" s="179"/>
      <c r="F23" s="180"/>
      <c r="G23" s="180"/>
      <c r="H23" s="133"/>
      <c r="I23" s="133"/>
      <c r="J23" s="133"/>
      <c r="K23" s="133"/>
      <c r="L23" s="133"/>
      <c r="M23" s="133"/>
    </row>
    <row r="24" spans="1:13" s="29" customFormat="1">
      <c r="A24" s="133"/>
      <c r="B24" s="132" t="s">
        <v>24</v>
      </c>
      <c r="C24" s="177" t="s">
        <v>299</v>
      </c>
      <c r="D24" s="178"/>
      <c r="E24" s="179"/>
      <c r="F24" s="180"/>
      <c r="G24" s="180"/>
      <c r="H24" s="133"/>
      <c r="I24" s="133"/>
      <c r="J24" s="133"/>
      <c r="K24" s="133"/>
      <c r="L24" s="133"/>
      <c r="M24" s="133"/>
    </row>
    <row r="26" spans="1:13" ht="18.75">
      <c r="A26" s="133"/>
      <c r="B26" s="181" t="s">
        <v>25</v>
      </c>
      <c r="C26" s="181"/>
      <c r="D26" s="181"/>
      <c r="E26" s="181"/>
      <c r="F26" s="182" t="s">
        <v>8</v>
      </c>
      <c r="G26" s="182"/>
      <c r="H26" s="133"/>
      <c r="I26" s="133"/>
      <c r="J26" s="133"/>
      <c r="K26" s="133"/>
      <c r="L26" s="133"/>
      <c r="M26" s="133"/>
    </row>
    <row r="27" spans="1:13" ht="15.75" customHeight="1">
      <c r="A27" s="133"/>
      <c r="B27" s="132" t="s">
        <v>26</v>
      </c>
      <c r="C27" s="177" t="s">
        <v>438</v>
      </c>
      <c r="D27" s="178"/>
      <c r="E27" s="179"/>
      <c r="F27" s="180"/>
      <c r="G27" s="180"/>
      <c r="H27" s="133"/>
      <c r="I27" s="133"/>
      <c r="J27" s="133"/>
      <c r="K27" s="133"/>
      <c r="L27" s="133"/>
      <c r="M27" s="133"/>
    </row>
    <row r="28" spans="1:13">
      <c r="A28" s="133"/>
      <c r="B28" s="132" t="s">
        <v>27</v>
      </c>
      <c r="C28" s="177" t="s">
        <v>299</v>
      </c>
      <c r="D28" s="178"/>
      <c r="E28" s="179"/>
      <c r="F28" s="180"/>
      <c r="G28" s="180"/>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81" t="s">
        <v>28</v>
      </c>
      <c r="C30" s="181"/>
      <c r="D30" s="181"/>
      <c r="E30" s="181"/>
      <c r="F30" s="182" t="s">
        <v>8</v>
      </c>
      <c r="G30" s="182"/>
      <c r="H30" s="133"/>
      <c r="I30" s="133"/>
      <c r="J30" s="133"/>
      <c r="K30" s="133"/>
      <c r="L30" s="133"/>
      <c r="M30" s="133"/>
    </row>
    <row r="31" spans="1:13">
      <c r="A31" s="133"/>
      <c r="B31" s="132" t="s">
        <v>29</v>
      </c>
      <c r="C31" s="177" t="s">
        <v>439</v>
      </c>
      <c r="D31" s="178"/>
      <c r="E31" s="179"/>
      <c r="F31" s="180"/>
      <c r="G31" s="180"/>
      <c r="H31" s="133"/>
      <c r="I31" s="133"/>
      <c r="J31" s="133"/>
      <c r="K31" s="133"/>
      <c r="L31" s="133"/>
      <c r="M31" s="133"/>
    </row>
    <row r="32" spans="1:13">
      <c r="A32" s="133"/>
      <c r="B32" s="132" t="s">
        <v>30</v>
      </c>
      <c r="C32" s="177" t="s">
        <v>440</v>
      </c>
      <c r="D32" s="178"/>
      <c r="E32" s="179"/>
      <c r="F32" s="180"/>
      <c r="G32" s="180"/>
      <c r="H32" s="133"/>
      <c r="I32" s="133"/>
      <c r="J32" s="133"/>
      <c r="K32" s="133"/>
      <c r="L32" s="133"/>
      <c r="M32" s="133"/>
    </row>
    <row r="33" spans="1:7" s="76" customFormat="1">
      <c r="A33" s="133"/>
      <c r="B33" s="132" t="s">
        <v>31</v>
      </c>
      <c r="C33" s="177" t="s">
        <v>441</v>
      </c>
      <c r="D33" s="178"/>
      <c r="E33" s="179"/>
      <c r="F33" s="180"/>
      <c r="G33" s="180"/>
    </row>
    <row r="34" spans="1:7" s="76" customFormat="1">
      <c r="A34" s="133"/>
      <c r="B34" s="132" t="s">
        <v>32</v>
      </c>
      <c r="C34" s="177" t="s">
        <v>442</v>
      </c>
      <c r="D34" s="178"/>
      <c r="E34" s="179"/>
      <c r="F34" s="180"/>
      <c r="G34" s="180"/>
    </row>
    <row r="35" spans="1:7">
      <c r="A35" s="133"/>
      <c r="B35" s="132" t="s">
        <v>33</v>
      </c>
      <c r="C35" s="177" t="s">
        <v>443</v>
      </c>
      <c r="D35" s="178"/>
      <c r="E35" s="179"/>
      <c r="F35" s="180"/>
      <c r="G35" s="180"/>
    </row>
    <row r="36" spans="1:7">
      <c r="A36" s="133"/>
      <c r="B36" s="132" t="s">
        <v>34</v>
      </c>
      <c r="C36" s="177" t="s">
        <v>444</v>
      </c>
      <c r="D36" s="178"/>
      <c r="E36" s="179"/>
      <c r="F36" s="180"/>
      <c r="G36" s="180"/>
    </row>
    <row r="37" spans="1:7">
      <c r="A37" s="133"/>
      <c r="B37" s="132" t="s">
        <v>35</v>
      </c>
      <c r="C37" s="177" t="s">
        <v>445</v>
      </c>
      <c r="D37" s="178"/>
      <c r="E37" s="179"/>
      <c r="F37" s="180"/>
      <c r="G37" s="180"/>
    </row>
    <row r="38" spans="1:7" s="75" customFormat="1">
      <c r="A38" s="133"/>
      <c r="B38" s="132" t="s">
        <v>36</v>
      </c>
      <c r="C38" s="188"/>
      <c r="D38" s="189"/>
      <c r="E38" s="190"/>
      <c r="F38" s="184"/>
      <c r="G38" s="185"/>
    </row>
    <row r="39" spans="1:7" s="75" customFormat="1" ht="170.25" customHeight="1">
      <c r="A39" s="133"/>
      <c r="B39" s="132"/>
      <c r="C39" s="191"/>
      <c r="D39" s="192"/>
      <c r="E39" s="193"/>
      <c r="F39" s="186"/>
      <c r="G39" s="187"/>
    </row>
    <row r="41" spans="1:7" ht="18.75">
      <c r="A41" s="133"/>
      <c r="B41" s="181" t="s">
        <v>37</v>
      </c>
      <c r="C41" s="181"/>
      <c r="D41" s="181"/>
      <c r="E41" s="181"/>
      <c r="F41" s="182" t="s">
        <v>8</v>
      </c>
      <c r="G41" s="182"/>
    </row>
    <row r="42" spans="1:7" s="10" customFormat="1" ht="15.75" customHeight="1">
      <c r="A42" s="133"/>
      <c r="B42" s="132" t="s">
        <v>38</v>
      </c>
      <c r="C42" s="177" t="s">
        <v>446</v>
      </c>
      <c r="D42" s="178"/>
      <c r="E42" s="179"/>
      <c r="F42" s="180"/>
      <c r="G42" s="180"/>
    </row>
    <row r="43" spans="1:7" ht="15.75" customHeight="1">
      <c r="A43" s="133"/>
      <c r="B43" s="132" t="s">
        <v>39</v>
      </c>
      <c r="C43" s="177" t="s">
        <v>447</v>
      </c>
      <c r="D43" s="178"/>
      <c r="E43" s="179"/>
      <c r="F43" s="180"/>
      <c r="G43" s="180"/>
    </row>
    <row r="44" spans="1:7" ht="15.75" customHeight="1">
      <c r="A44" s="133"/>
      <c r="B44" s="132" t="s">
        <v>40</v>
      </c>
      <c r="C44" s="177"/>
      <c r="D44" s="178"/>
      <c r="E44" s="179"/>
      <c r="F44" s="180"/>
      <c r="G44" s="180"/>
    </row>
    <row r="45" spans="1:7" ht="15.75" customHeight="1">
      <c r="A45" s="133"/>
      <c r="B45" s="132" t="s">
        <v>41</v>
      </c>
      <c r="C45" s="177"/>
      <c r="D45" s="178"/>
      <c r="E45" s="179"/>
      <c r="F45" s="180"/>
      <c r="G45" s="180"/>
    </row>
    <row r="46" spans="1:7" s="76" customFormat="1" ht="15.75" customHeight="1">
      <c r="A46" s="133"/>
      <c r="B46" s="132" t="s">
        <v>42</v>
      </c>
      <c r="C46" s="177"/>
      <c r="D46" s="178"/>
      <c r="E46" s="179"/>
      <c r="F46" s="180"/>
      <c r="G46" s="180"/>
    </row>
    <row r="47" spans="1:7" ht="15.75" customHeight="1">
      <c r="A47" s="133"/>
      <c r="B47" s="133"/>
      <c r="C47" s="133"/>
      <c r="D47" s="133"/>
      <c r="E47" s="133"/>
      <c r="F47" s="133"/>
      <c r="G47" s="133"/>
    </row>
    <row r="48" spans="1:7" s="10" customFormat="1" ht="15.75" customHeight="1">
      <c r="A48" s="133"/>
      <c r="B48" s="181" t="s">
        <v>43</v>
      </c>
      <c r="C48" s="181"/>
      <c r="D48" s="181"/>
      <c r="E48" s="181"/>
      <c r="F48" s="182" t="s">
        <v>8</v>
      </c>
      <c r="G48" s="182"/>
    </row>
    <row r="49" spans="1:7" ht="15.75" customHeight="1">
      <c r="A49" s="133"/>
      <c r="B49" s="132" t="s">
        <v>44</v>
      </c>
      <c r="C49" s="177"/>
      <c r="D49" s="178"/>
      <c r="E49" s="179"/>
      <c r="F49" s="195"/>
      <c r="G49" s="196"/>
    </row>
    <row r="50" spans="1:7" s="68" customFormat="1" ht="15.75" customHeight="1">
      <c r="A50" s="133"/>
      <c r="B50" s="132" t="s">
        <v>45</v>
      </c>
      <c r="C50" s="177"/>
      <c r="D50" s="178"/>
      <c r="E50" s="179"/>
      <c r="F50" s="195"/>
      <c r="G50" s="196"/>
    </row>
    <row r="51" spans="1:7" ht="15.75" customHeight="1">
      <c r="A51" s="133"/>
      <c r="B51" s="132" t="s">
        <v>46</v>
      </c>
      <c r="C51" s="177"/>
      <c r="D51" s="178"/>
      <c r="E51" s="179"/>
      <c r="F51" s="195"/>
      <c r="G51" s="196"/>
    </row>
    <row r="52" spans="1:7" s="68" customFormat="1" ht="15.75" customHeight="1">
      <c r="A52" s="133"/>
      <c r="B52" s="132" t="s">
        <v>47</v>
      </c>
      <c r="C52" s="177"/>
      <c r="D52" s="178"/>
      <c r="E52" s="179"/>
      <c r="F52" s="195"/>
      <c r="G52" s="196"/>
    </row>
    <row r="53" spans="1:7" s="68" customFormat="1">
      <c r="A53" s="133"/>
      <c r="B53" s="133"/>
      <c r="C53" s="133"/>
      <c r="D53" s="133"/>
      <c r="E53" s="133"/>
      <c r="F53" s="133"/>
      <c r="G53" s="133"/>
    </row>
    <row r="54" spans="1:7" ht="18.75">
      <c r="A54" s="133"/>
      <c r="B54" s="176" t="s">
        <v>48</v>
      </c>
      <c r="C54" s="176"/>
      <c r="D54" s="176"/>
      <c r="E54" s="176"/>
      <c r="F54" s="176"/>
      <c r="G54" s="127"/>
    </row>
    <row r="55" spans="1:7" s="70" customFormat="1" ht="15.75" customHeight="1">
      <c r="A55" s="133"/>
      <c r="B55" s="194" t="s">
        <v>49</v>
      </c>
      <c r="C55" s="194"/>
      <c r="D55" s="194"/>
      <c r="E55" s="194"/>
      <c r="F55" s="194"/>
      <c r="G55" s="194"/>
    </row>
    <row r="56" spans="1:7" ht="18.75">
      <c r="A56" s="10"/>
      <c r="B56" s="11"/>
      <c r="C56" s="11"/>
      <c r="D56" s="11"/>
      <c r="E56" s="11"/>
      <c r="F56" s="11"/>
      <c r="G56" s="10"/>
    </row>
    <row r="57" spans="1:7">
      <c r="A57" s="133"/>
      <c r="B57" s="133"/>
      <c r="C57" s="133" t="s">
        <v>50</v>
      </c>
      <c r="D57" s="133" t="s">
        <v>51</v>
      </c>
      <c r="E57" s="133" t="s">
        <v>52</v>
      </c>
      <c r="F57" s="133" t="s">
        <v>53</v>
      </c>
      <c r="G57" s="140"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79">
    <mergeCell ref="B55:G55"/>
    <mergeCell ref="C46:E46"/>
    <mergeCell ref="F46:G46"/>
    <mergeCell ref="C52:E52"/>
    <mergeCell ref="F52:G52"/>
    <mergeCell ref="C51:E51"/>
    <mergeCell ref="F51:G51"/>
    <mergeCell ref="C50:E50"/>
    <mergeCell ref="F50:G50"/>
    <mergeCell ref="C49:E49"/>
    <mergeCell ref="F49:G49"/>
    <mergeCell ref="B41:E41"/>
    <mergeCell ref="F41:G41"/>
    <mergeCell ref="B48:E48"/>
    <mergeCell ref="F48:G48"/>
    <mergeCell ref="C43:E43"/>
    <mergeCell ref="F43:G43"/>
    <mergeCell ref="C44:E44"/>
    <mergeCell ref="F44:G44"/>
    <mergeCell ref="C45:E45"/>
    <mergeCell ref="F45:G45"/>
    <mergeCell ref="C42:E42"/>
    <mergeCell ref="F42:G42"/>
    <mergeCell ref="C32:E32"/>
    <mergeCell ref="F32:G32"/>
    <mergeCell ref="F38:G39"/>
    <mergeCell ref="F21:G21"/>
    <mergeCell ref="C28:E28"/>
    <mergeCell ref="F28:G28"/>
    <mergeCell ref="C38:E39"/>
    <mergeCell ref="C36:E36"/>
    <mergeCell ref="F36:G36"/>
    <mergeCell ref="C37:E37"/>
    <mergeCell ref="F37:G37"/>
    <mergeCell ref="C35:E35"/>
    <mergeCell ref="F35:G35"/>
    <mergeCell ref="C34:E34"/>
    <mergeCell ref="F34:G34"/>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F18:G18"/>
    <mergeCell ref="F23:G23"/>
    <mergeCell ref="C13:E13"/>
    <mergeCell ref="F13:G13"/>
    <mergeCell ref="C14:E14"/>
    <mergeCell ref="F14:G14"/>
    <mergeCell ref="F19:G19"/>
    <mergeCell ref="F20:G20"/>
    <mergeCell ref="F22:G22"/>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s>
  <phoneticPr fontId="55" type="noConversion"/>
  <conditionalFormatting sqref="C8:E14">
    <cfRule type="containsText" dxfId="498" priority="5" operator="containsText" text="Example">
      <formula>NOT(ISERROR(SEARCH("Example",C8)))</formula>
    </cfRule>
  </conditionalFormatting>
  <conditionalFormatting sqref="C17:E24">
    <cfRule type="containsText" dxfId="497" priority="4" operator="containsText" text="Example">
      <formula>NOT(ISERROR(SEARCH("Example",C17)))</formula>
    </cfRule>
  </conditionalFormatting>
  <conditionalFormatting sqref="C27:E28">
    <cfRule type="containsText" dxfId="496" priority="3" operator="containsText" text="Example">
      <formula>NOT(ISERROR(SEARCH("Example",C27)))</formula>
    </cfRule>
  </conditionalFormatting>
  <conditionalFormatting sqref="F8:G9">
    <cfRule type="containsText" dxfId="495" priority="2" operator="containsText" text="Example:">
      <formula>NOT(ISERROR(SEARCH("Example:",F8)))</formula>
    </cfRule>
  </conditionalFormatting>
  <conditionalFormatting sqref="C58:G72">
    <cfRule type="containsText" dxfId="494"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zoomScaleNormal="100" workbookViewId="0">
      <selection activeCell="E150" sqref="E150:AB15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75" t="s">
        <v>268</v>
      </c>
      <c r="D2" s="175"/>
      <c r="E2" s="175"/>
      <c r="F2" s="175"/>
      <c r="G2" s="175"/>
      <c r="H2" s="175"/>
      <c r="I2" s="175"/>
      <c r="J2" s="175"/>
      <c r="AC2" s="227" t="str">
        <f>Project_Name</f>
        <v>Carbon Free Boston</v>
      </c>
      <c r="AD2" s="227"/>
    </row>
    <row r="3" spans="2:30" ht="15.75" customHeight="1">
      <c r="B3" s="131" t="str">
        <f>Project!B3</f>
        <v>Calculation</v>
      </c>
      <c r="C3" s="175"/>
      <c r="D3" s="175"/>
      <c r="E3" s="175"/>
      <c r="F3" s="175"/>
      <c r="G3" s="175"/>
      <c r="H3" s="175"/>
      <c r="I3" s="175"/>
      <c r="J3" s="175"/>
      <c r="AC3" s="227" t="str">
        <f>Project_Number</f>
        <v>259104-00</v>
      </c>
      <c r="AD3" s="227"/>
    </row>
    <row r="4" spans="2:30">
      <c r="B4" s="125" t="str">
        <f>Project!B4</f>
        <v>Notes</v>
      </c>
      <c r="C4" s="175"/>
      <c r="D4" s="175"/>
      <c r="E4" s="175"/>
      <c r="F4" s="175"/>
      <c r="G4" s="175"/>
      <c r="H4" s="175"/>
      <c r="I4" s="175"/>
      <c r="J4" s="17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76" t="s">
        <v>214</v>
      </c>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27" t="s">
        <v>8</v>
      </c>
      <c r="AD7" s="127"/>
    </row>
    <row r="8" spans="2:30" s="10" customFormat="1" ht="5.0999999999999996" customHeight="1">
      <c r="B8" s="11"/>
      <c r="C8" s="11"/>
      <c r="D8" s="11"/>
      <c r="E8" s="11"/>
      <c r="F8" s="11"/>
      <c r="G8" s="12"/>
    </row>
    <row r="9" spans="2:30">
      <c r="B9" s="132"/>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4">
        <v>0</v>
      </c>
    </row>
    <row r="10" spans="2:30" ht="15.75" customHeight="1">
      <c r="B10" s="225" t="str">
        <f>$B$7&amp;" - "&amp;C10</f>
        <v>Occupancy - Occupancy</v>
      </c>
      <c r="C10" s="226" t="s">
        <v>214</v>
      </c>
      <c r="D10" s="16" t="s">
        <v>293</v>
      </c>
      <c r="E10" s="101">
        <v>0</v>
      </c>
      <c r="F10" s="101">
        <v>0</v>
      </c>
      <c r="G10" s="101">
        <v>0</v>
      </c>
      <c r="H10" s="101">
        <v>0</v>
      </c>
      <c r="I10" s="101">
        <v>0</v>
      </c>
      <c r="J10" s="101">
        <v>0</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0.3</v>
      </c>
      <c r="AA10" s="101">
        <v>0</v>
      </c>
      <c r="AB10" s="101">
        <v>0</v>
      </c>
      <c r="AC10" s="228" t="s">
        <v>466</v>
      </c>
    </row>
    <row r="11" spans="2:30">
      <c r="B11" s="225"/>
      <c r="C11" s="226"/>
      <c r="D11" s="16" t="s">
        <v>294</v>
      </c>
      <c r="E11" s="101">
        <v>0</v>
      </c>
      <c r="F11" s="101">
        <v>0</v>
      </c>
      <c r="G11" s="101">
        <v>0</v>
      </c>
      <c r="H11" s="101">
        <v>0</v>
      </c>
      <c r="I11" s="101">
        <v>0</v>
      </c>
      <c r="J11" s="101">
        <v>0</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v>
      </c>
      <c r="AB11" s="101">
        <v>0</v>
      </c>
      <c r="AC11" s="229"/>
    </row>
    <row r="12" spans="2:30">
      <c r="B12" s="225"/>
      <c r="C12" s="226"/>
      <c r="D12" s="16" t="s">
        <v>295</v>
      </c>
      <c r="E12" s="101">
        <v>0</v>
      </c>
      <c r="F12" s="101">
        <v>0</v>
      </c>
      <c r="G12" s="101">
        <v>0</v>
      </c>
      <c r="H12" s="101">
        <v>0</v>
      </c>
      <c r="I12" s="101">
        <v>0</v>
      </c>
      <c r="J12" s="101">
        <v>0</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v>
      </c>
      <c r="AB12" s="101">
        <v>0</v>
      </c>
      <c r="AC12" s="230"/>
    </row>
    <row r="13" spans="2:30">
      <c r="B13" s="225" t="str">
        <f>$B$7&amp;" - "&amp;C13</f>
        <v xml:space="preserve">Occupancy - </v>
      </c>
      <c r="C13" s="226"/>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8"/>
    </row>
    <row r="14" spans="2:30">
      <c r="B14" s="225"/>
      <c r="C14" s="226"/>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9"/>
    </row>
    <row r="15" spans="2:30">
      <c r="B15" s="225"/>
      <c r="C15" s="226"/>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0"/>
    </row>
    <row r="16" spans="2:30">
      <c r="B16" s="225" t="str">
        <f>$B$7&amp;" - "&amp;C16</f>
        <v xml:space="preserve">Occupancy - </v>
      </c>
      <c r="C16" s="226"/>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row>
    <row r="17" spans="2:29">
      <c r="B17" s="225"/>
      <c r="C17" s="226"/>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5"/>
      <c r="C18" s="226"/>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c r="B19" s="225" t="str">
        <f>$B$7&amp;" - "&amp;C19</f>
        <v xml:space="preserve">Occupancy - </v>
      </c>
      <c r="C19" s="226"/>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5"/>
      <c r="C20" s="226"/>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5"/>
      <c r="C21" s="226"/>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5" t="str">
        <f>$B$7&amp;" - "&amp;C22</f>
        <v xml:space="preserve">Occupancy - </v>
      </c>
      <c r="C22" s="226"/>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5"/>
      <c r="C23" s="226"/>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5"/>
      <c r="C24" s="226"/>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76" t="s">
        <v>296</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27" t="s">
        <v>8</v>
      </c>
      <c r="AD42" s="127"/>
    </row>
    <row r="43" spans="2:30" s="10" customFormat="1" ht="5.0999999999999996" customHeight="1">
      <c r="B43" s="11"/>
      <c r="C43" s="11"/>
      <c r="D43" s="11"/>
      <c r="E43" s="11"/>
      <c r="F43" s="11"/>
      <c r="G43" s="12"/>
    </row>
    <row r="44" spans="2:30">
      <c r="B44" s="132"/>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4">
        <v>0</v>
      </c>
    </row>
    <row r="45" spans="2:30" ht="15.75" customHeight="1">
      <c r="B45" s="225" t="str">
        <f>$B$42&amp;" - "&amp;C45</f>
        <v>Lighting - Lighting</v>
      </c>
      <c r="C45" s="226" t="s">
        <v>296</v>
      </c>
      <c r="D45" s="16" t="s">
        <v>293</v>
      </c>
      <c r="E45" s="101">
        <v>0.05</v>
      </c>
      <c r="F45" s="101">
        <v>0.05</v>
      </c>
      <c r="G45" s="101">
        <v>0.05</v>
      </c>
      <c r="H45" s="101">
        <v>0.05</v>
      </c>
      <c r="I45" s="101">
        <v>0.05</v>
      </c>
      <c r="J45" s="101">
        <v>0.05</v>
      </c>
      <c r="K45" s="101">
        <v>0.2</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8" t="s">
        <v>466</v>
      </c>
    </row>
    <row r="46" spans="2:30">
      <c r="B46" s="225"/>
      <c r="C46" s="226"/>
      <c r="D46" s="16" t="s">
        <v>294</v>
      </c>
      <c r="E46" s="101">
        <v>0.05</v>
      </c>
      <c r="F46" s="101">
        <v>0.05</v>
      </c>
      <c r="G46" s="101">
        <v>0.05</v>
      </c>
      <c r="H46" s="101">
        <v>0.05</v>
      </c>
      <c r="I46" s="101">
        <v>0.05</v>
      </c>
      <c r="J46" s="101">
        <v>0.05</v>
      </c>
      <c r="K46" s="101">
        <v>0.1</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9"/>
    </row>
    <row r="47" spans="2:30">
      <c r="B47" s="225"/>
      <c r="C47" s="226"/>
      <c r="D47" s="16" t="s">
        <v>295</v>
      </c>
      <c r="E47" s="101">
        <v>0.05</v>
      </c>
      <c r="F47" s="101">
        <v>0.05</v>
      </c>
      <c r="G47" s="101">
        <v>0.05</v>
      </c>
      <c r="H47" s="101">
        <v>0.05</v>
      </c>
      <c r="I47" s="101">
        <v>0.05</v>
      </c>
      <c r="J47" s="101">
        <v>0.05</v>
      </c>
      <c r="K47" s="101">
        <v>0.1</v>
      </c>
      <c r="L47" s="101">
        <v>0.1</v>
      </c>
      <c r="M47" s="101">
        <v>0.1</v>
      </c>
      <c r="N47" s="101">
        <v>0.1</v>
      </c>
      <c r="O47" s="101">
        <v>0.4</v>
      </c>
      <c r="P47" s="101">
        <v>0.4</v>
      </c>
      <c r="Q47" s="101">
        <v>0.6</v>
      </c>
      <c r="R47" s="101">
        <v>0.6</v>
      </c>
      <c r="S47" s="101">
        <v>0.6</v>
      </c>
      <c r="T47" s="101">
        <v>0.6</v>
      </c>
      <c r="U47" s="101">
        <v>0.6</v>
      </c>
      <c r="V47" s="101">
        <v>0.4</v>
      </c>
      <c r="W47" s="101">
        <v>0.2</v>
      </c>
      <c r="X47" s="101">
        <v>0.2</v>
      </c>
      <c r="Y47" s="101">
        <v>0.2</v>
      </c>
      <c r="Z47" s="101">
        <v>0.2</v>
      </c>
      <c r="AA47" s="101">
        <v>0.05</v>
      </c>
      <c r="AB47" s="101">
        <v>0.05</v>
      </c>
      <c r="AC47" s="230"/>
    </row>
    <row r="48" spans="2:30">
      <c r="B48" s="225" t="str">
        <f>$B$42&amp;" - "&amp;C48</f>
        <v xml:space="preserve">Lighting - </v>
      </c>
      <c r="C48" s="226"/>
      <c r="D48" s="16" t="s">
        <v>293</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8"/>
    </row>
    <row r="49" spans="2:29">
      <c r="B49" s="225"/>
      <c r="C49" s="226"/>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9"/>
    </row>
    <row r="50" spans="2:29">
      <c r="B50" s="225"/>
      <c r="C50" s="226"/>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0"/>
    </row>
    <row r="51" spans="2:29">
      <c r="B51" s="225" t="str">
        <f>$B$42&amp;" - "&amp;C51</f>
        <v xml:space="preserve">Lighting - </v>
      </c>
      <c r="C51" s="226"/>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5"/>
      <c r="C52" s="226"/>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5"/>
      <c r="C53" s="226"/>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5" t="str">
        <f>$B$42&amp;" - "&amp;C54</f>
        <v xml:space="preserve">Lighting - </v>
      </c>
      <c r="C54" s="226"/>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5"/>
      <c r="C55" s="226"/>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5"/>
      <c r="C56" s="226"/>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5" t="str">
        <f>$B$42&amp;" - "&amp;C57</f>
        <v xml:space="preserve">Lighting - </v>
      </c>
      <c r="C57" s="226"/>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5"/>
      <c r="C58" s="226"/>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5"/>
      <c r="C59" s="226"/>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76" t="s">
        <v>297</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27" t="s">
        <v>8</v>
      </c>
      <c r="AD77" s="127"/>
    </row>
    <row r="78" spans="2:30" s="10" customFormat="1" ht="5.0999999999999996" customHeight="1">
      <c r="B78" s="11"/>
      <c r="C78" s="11"/>
      <c r="D78" s="11"/>
      <c r="E78" s="11"/>
      <c r="F78" s="11"/>
      <c r="G78" s="12"/>
    </row>
    <row r="79" spans="2:30">
      <c r="B79" s="132"/>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4">
        <v>0</v>
      </c>
    </row>
    <row r="80" spans="2:30" ht="15.75" customHeight="1">
      <c r="B80" s="225" t="str">
        <f>$B$77&amp;" - "&amp;C80</f>
        <v>Receptacles - Plug and Gas Loads</v>
      </c>
      <c r="C80" s="226" t="s">
        <v>495</v>
      </c>
      <c r="D80" s="16" t="s">
        <v>293</v>
      </c>
      <c r="E80" s="101">
        <v>0.2</v>
      </c>
      <c r="F80" s="101">
        <v>0.2</v>
      </c>
      <c r="G80" s="101">
        <v>0.2</v>
      </c>
      <c r="H80" s="101">
        <v>0.2</v>
      </c>
      <c r="I80" s="101">
        <v>0.2</v>
      </c>
      <c r="J80" s="101">
        <v>0.2</v>
      </c>
      <c r="K80" s="101">
        <v>0.4</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8" t="s">
        <v>466</v>
      </c>
    </row>
    <row r="81" spans="2:29">
      <c r="B81" s="225"/>
      <c r="C81" s="226"/>
      <c r="D81" s="16" t="s">
        <v>294</v>
      </c>
      <c r="E81" s="101">
        <v>0.15</v>
      </c>
      <c r="F81" s="101">
        <v>0.15</v>
      </c>
      <c r="G81" s="101">
        <v>0.15</v>
      </c>
      <c r="H81" s="101">
        <v>0.15</v>
      </c>
      <c r="I81" s="101">
        <v>0.15</v>
      </c>
      <c r="J81" s="101">
        <v>0.15</v>
      </c>
      <c r="K81" s="101">
        <v>0.3</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9"/>
    </row>
    <row r="82" spans="2:29">
      <c r="B82" s="225"/>
      <c r="C82" s="226"/>
      <c r="D82" s="16" t="s">
        <v>295</v>
      </c>
      <c r="E82" s="101">
        <v>0.15</v>
      </c>
      <c r="F82" s="101">
        <v>0.15</v>
      </c>
      <c r="G82" s="101">
        <v>0.15</v>
      </c>
      <c r="H82" s="101">
        <v>0.15</v>
      </c>
      <c r="I82" s="101">
        <v>0.15</v>
      </c>
      <c r="J82" s="101">
        <v>0.15</v>
      </c>
      <c r="K82" s="101">
        <v>0.3</v>
      </c>
      <c r="L82" s="101">
        <v>0.3</v>
      </c>
      <c r="M82" s="101">
        <v>0.3</v>
      </c>
      <c r="N82" s="101">
        <v>0.3</v>
      </c>
      <c r="O82" s="101">
        <v>0.6</v>
      </c>
      <c r="P82" s="101">
        <v>0.6</v>
      </c>
      <c r="Q82" s="101">
        <v>0.8</v>
      </c>
      <c r="R82" s="101">
        <v>0.8</v>
      </c>
      <c r="S82" s="101">
        <v>0.8</v>
      </c>
      <c r="T82" s="101">
        <v>0.8</v>
      </c>
      <c r="U82" s="101">
        <v>0.8</v>
      </c>
      <c r="V82" s="101">
        <v>0.6</v>
      </c>
      <c r="W82" s="101">
        <v>0.4</v>
      </c>
      <c r="X82" s="101">
        <v>0.4</v>
      </c>
      <c r="Y82" s="101">
        <v>0.4</v>
      </c>
      <c r="Z82" s="101">
        <v>0.4</v>
      </c>
      <c r="AA82" s="101">
        <v>0.15</v>
      </c>
      <c r="AB82" s="101">
        <v>0.15</v>
      </c>
      <c r="AC82" s="230"/>
    </row>
    <row r="83" spans="2:29">
      <c r="B83" s="225" t="str">
        <f>$B$77&amp;" - "&amp;C83</f>
        <v xml:space="preserve">Receptacles - </v>
      </c>
      <c r="C83" s="226"/>
      <c r="D83" s="16" t="s">
        <v>293</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8"/>
    </row>
    <row r="84" spans="2:29">
      <c r="B84" s="225"/>
      <c r="C84" s="226"/>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9"/>
    </row>
    <row r="85" spans="2:29">
      <c r="B85" s="225"/>
      <c r="C85" s="226"/>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0"/>
    </row>
    <row r="86" spans="2:29">
      <c r="B86" s="225" t="str">
        <f>$B$77&amp;" - "&amp;C86</f>
        <v xml:space="preserve">Receptacles - </v>
      </c>
      <c r="C86" s="226"/>
      <c r="D86" s="16" t="s">
        <v>293</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8"/>
    </row>
    <row r="87" spans="2:29">
      <c r="B87" s="225"/>
      <c r="C87" s="226"/>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9"/>
    </row>
    <row r="88" spans="2:29">
      <c r="B88" s="225"/>
      <c r="C88" s="226"/>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0"/>
    </row>
    <row r="89" spans="2:29">
      <c r="B89" s="225" t="str">
        <f>$B$77&amp;" - "&amp;C89</f>
        <v xml:space="preserve">Receptacles - </v>
      </c>
      <c r="C89" s="226"/>
      <c r="D89" s="16" t="s">
        <v>293</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8"/>
    </row>
    <row r="90" spans="2:29">
      <c r="B90" s="225"/>
      <c r="C90" s="226"/>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9"/>
    </row>
    <row r="91" spans="2:29">
      <c r="B91" s="225"/>
      <c r="C91" s="226"/>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0"/>
    </row>
    <row r="92" spans="2:29">
      <c r="B92" s="225" t="str">
        <f>$B$77&amp;" - "&amp;C92</f>
        <v xml:space="preserve">Receptacles - </v>
      </c>
      <c r="C92" s="226"/>
      <c r="D92" s="16" t="s">
        <v>293</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8"/>
    </row>
    <row r="93" spans="2:29">
      <c r="B93" s="225"/>
      <c r="C93" s="226"/>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9"/>
    </row>
    <row r="94" spans="2:29">
      <c r="B94" s="225"/>
      <c r="C94" s="226"/>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0"/>
    </row>
    <row r="112" spans="2:30" ht="18.75">
      <c r="B112" s="176" t="s">
        <v>298</v>
      </c>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c r="Z112" s="176"/>
      <c r="AA112" s="176"/>
      <c r="AB112" s="176"/>
      <c r="AC112" s="127" t="s">
        <v>8</v>
      </c>
      <c r="AD112" s="127"/>
    </row>
    <row r="113" spans="2:29" s="10" customFormat="1" ht="5.0999999999999996" customHeight="1">
      <c r="B113" s="11"/>
      <c r="C113" s="11"/>
      <c r="D113" s="11"/>
      <c r="E113" s="11"/>
      <c r="F113" s="11"/>
      <c r="G113" s="12"/>
    </row>
    <row r="114" spans="2:29">
      <c r="B114" s="132"/>
      <c r="C114" s="17" t="s">
        <v>227</v>
      </c>
      <c r="D114" s="17" t="s">
        <v>269</v>
      </c>
      <c r="E114" s="17" t="s">
        <v>270</v>
      </c>
      <c r="F114" s="17" t="s">
        <v>271</v>
      </c>
      <c r="G114" s="17" t="s">
        <v>272</v>
      </c>
      <c r="H114" s="17" t="s">
        <v>273</v>
      </c>
      <c r="I114" s="17" t="s">
        <v>274</v>
      </c>
      <c r="J114" s="17" t="s">
        <v>275</v>
      </c>
      <c r="K114" s="17" t="s">
        <v>276</v>
      </c>
      <c r="L114" s="17" t="s">
        <v>277</v>
      </c>
      <c r="M114" s="17" t="s">
        <v>278</v>
      </c>
      <c r="N114" s="17" t="s">
        <v>279</v>
      </c>
      <c r="O114" s="17" t="s">
        <v>280</v>
      </c>
      <c r="P114" s="17" t="s">
        <v>281</v>
      </c>
      <c r="Q114" s="17" t="s">
        <v>282</v>
      </c>
      <c r="R114" s="17" t="s">
        <v>283</v>
      </c>
      <c r="S114" s="17" t="s">
        <v>284</v>
      </c>
      <c r="T114" s="17" t="s">
        <v>285</v>
      </c>
      <c r="U114" s="17" t="s">
        <v>286</v>
      </c>
      <c r="V114" s="17" t="s">
        <v>287</v>
      </c>
      <c r="W114" s="17" t="s">
        <v>288</v>
      </c>
      <c r="X114" s="17" t="s">
        <v>289</v>
      </c>
      <c r="Y114" s="17" t="s">
        <v>290</v>
      </c>
      <c r="Z114" s="17" t="s">
        <v>291</v>
      </c>
      <c r="AA114" s="17" t="s">
        <v>292</v>
      </c>
      <c r="AB114" s="154">
        <v>0</v>
      </c>
    </row>
    <row r="115" spans="2:29" ht="15.75" customHeight="1">
      <c r="B115" s="225" t="str">
        <f>$B$112&amp;" - "&amp;C115</f>
        <v>Domestic Hot Water - DHW</v>
      </c>
      <c r="C115" s="226" t="s">
        <v>463</v>
      </c>
      <c r="D115" s="16" t="s">
        <v>293</v>
      </c>
      <c r="E115" s="101">
        <v>0.04</v>
      </c>
      <c r="F115" s="101">
        <v>0.05</v>
      </c>
      <c r="G115" s="101">
        <v>0.05</v>
      </c>
      <c r="H115" s="101">
        <v>0.04</v>
      </c>
      <c r="I115" s="101">
        <v>0.04</v>
      </c>
      <c r="J115" s="101">
        <v>0.04</v>
      </c>
      <c r="K115" s="101">
        <v>0.04</v>
      </c>
      <c r="L115" s="101">
        <v>0.15</v>
      </c>
      <c r="M115" s="101">
        <v>0.23</v>
      </c>
      <c r="N115" s="101">
        <v>0.32</v>
      </c>
      <c r="O115" s="101">
        <v>0.41</v>
      </c>
      <c r="P115" s="101">
        <v>0.56999999999999995</v>
      </c>
      <c r="Q115" s="101">
        <v>0.62</v>
      </c>
      <c r="R115" s="101">
        <v>0.61</v>
      </c>
      <c r="S115" s="101">
        <v>0.5</v>
      </c>
      <c r="T115" s="101">
        <v>0.45</v>
      </c>
      <c r="U115" s="101">
        <v>0.46</v>
      </c>
      <c r="V115" s="101">
        <v>0.47</v>
      </c>
      <c r="W115" s="101">
        <v>0.42</v>
      </c>
      <c r="X115" s="101">
        <v>0.34</v>
      </c>
      <c r="Y115" s="101">
        <v>0.33</v>
      </c>
      <c r="Z115" s="101">
        <v>0.23</v>
      </c>
      <c r="AA115" s="101">
        <v>0.13</v>
      </c>
      <c r="AB115" s="101">
        <v>0.08</v>
      </c>
      <c r="AC115" s="228" t="s">
        <v>466</v>
      </c>
    </row>
    <row r="116" spans="2:29">
      <c r="B116" s="225"/>
      <c r="C116" s="226"/>
      <c r="D116" s="16" t="s">
        <v>294</v>
      </c>
      <c r="E116" s="101">
        <v>0.11</v>
      </c>
      <c r="F116" s="101">
        <v>0.1</v>
      </c>
      <c r="G116" s="101">
        <v>0.08</v>
      </c>
      <c r="H116" s="101">
        <v>0.06</v>
      </c>
      <c r="I116" s="101">
        <v>0.06</v>
      </c>
      <c r="J116" s="101">
        <v>0.06</v>
      </c>
      <c r="K116" s="101">
        <v>7.0000000000000007E-2</v>
      </c>
      <c r="L116" s="101">
        <v>0.2</v>
      </c>
      <c r="M116" s="101">
        <v>0.24</v>
      </c>
      <c r="N116" s="101">
        <v>0.27</v>
      </c>
      <c r="O116" s="101">
        <v>0.42</v>
      </c>
      <c r="P116" s="101">
        <v>0.54</v>
      </c>
      <c r="Q116" s="101">
        <v>0.59</v>
      </c>
      <c r="R116" s="101">
        <v>0.6</v>
      </c>
      <c r="S116" s="101">
        <v>0.49</v>
      </c>
      <c r="T116" s="101">
        <v>0.48</v>
      </c>
      <c r="U116" s="101">
        <v>0.47</v>
      </c>
      <c r="V116" s="101">
        <v>0.46</v>
      </c>
      <c r="W116" s="101">
        <v>0.44</v>
      </c>
      <c r="X116" s="101">
        <v>0.36</v>
      </c>
      <c r="Y116" s="101">
        <v>0.28999999999999998</v>
      </c>
      <c r="Z116" s="101">
        <v>0.22</v>
      </c>
      <c r="AA116" s="101">
        <v>0.16</v>
      </c>
      <c r="AB116" s="101">
        <v>0.13</v>
      </c>
      <c r="AC116" s="229"/>
    </row>
    <row r="117" spans="2:29">
      <c r="B117" s="225"/>
      <c r="C117" s="226"/>
      <c r="D117" s="16" t="s">
        <v>295</v>
      </c>
      <c r="E117" s="101">
        <v>7.0000000000000007E-2</v>
      </c>
      <c r="F117" s="101">
        <v>7.0000000000000007E-2</v>
      </c>
      <c r="G117" s="101">
        <v>7.0000000000000007E-2</v>
      </c>
      <c r="H117" s="101">
        <v>0.06</v>
      </c>
      <c r="I117" s="101">
        <v>0.06</v>
      </c>
      <c r="J117" s="101">
        <v>0.06</v>
      </c>
      <c r="K117" s="101">
        <v>7.0000000000000007E-2</v>
      </c>
      <c r="L117" s="101">
        <v>0.1</v>
      </c>
      <c r="M117" s="101">
        <v>0.12</v>
      </c>
      <c r="N117" s="101">
        <v>0.14000000000000001</v>
      </c>
      <c r="O117" s="101">
        <v>0.28999999999999998</v>
      </c>
      <c r="P117" s="101">
        <v>0.31</v>
      </c>
      <c r="Q117" s="101">
        <v>0.36</v>
      </c>
      <c r="R117" s="101">
        <v>0.36</v>
      </c>
      <c r="S117" s="101">
        <v>0.34</v>
      </c>
      <c r="T117" s="101">
        <v>0.35</v>
      </c>
      <c r="U117" s="101">
        <v>0.37</v>
      </c>
      <c r="V117" s="101">
        <v>0.34</v>
      </c>
      <c r="W117" s="101">
        <v>0.25</v>
      </c>
      <c r="X117" s="101">
        <v>0.27</v>
      </c>
      <c r="Y117" s="101">
        <v>0.21</v>
      </c>
      <c r="Z117" s="101">
        <v>0.16</v>
      </c>
      <c r="AA117" s="101">
        <v>0.1</v>
      </c>
      <c r="AB117" s="101">
        <v>0.06</v>
      </c>
      <c r="AC117" s="230"/>
    </row>
    <row r="118" spans="2:29">
      <c r="B118" s="225" t="str">
        <f>$B$112&amp;" - "&amp;C118</f>
        <v xml:space="preserve">Domestic Hot Water - </v>
      </c>
      <c r="C118" s="226"/>
      <c r="D118" s="16" t="s">
        <v>293</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8"/>
    </row>
    <row r="119" spans="2:29">
      <c r="B119" s="225"/>
      <c r="C119" s="226"/>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9"/>
    </row>
    <row r="120" spans="2:29">
      <c r="B120" s="225"/>
      <c r="C120" s="226"/>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0"/>
    </row>
    <row r="121" spans="2:29">
      <c r="B121" s="225" t="str">
        <f>$B$112&amp;" - "&amp;C121</f>
        <v xml:space="preserve">Domestic Hot Water - </v>
      </c>
      <c r="C121" s="226"/>
      <c r="D121" s="16" t="s">
        <v>293</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8"/>
    </row>
    <row r="122" spans="2:29">
      <c r="B122" s="225"/>
      <c r="C122" s="226"/>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9"/>
    </row>
    <row r="123" spans="2:29">
      <c r="B123" s="225"/>
      <c r="C123" s="226"/>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0"/>
    </row>
    <row r="124" spans="2:29">
      <c r="B124" s="225" t="str">
        <f>$B$112&amp;" - "&amp;C124</f>
        <v xml:space="preserve">Domestic Hot Water - </v>
      </c>
      <c r="C124" s="226"/>
      <c r="D124" s="16" t="s">
        <v>293</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8"/>
    </row>
    <row r="125" spans="2:29">
      <c r="B125" s="225"/>
      <c r="C125" s="226"/>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9"/>
    </row>
    <row r="126" spans="2:29">
      <c r="B126" s="225"/>
      <c r="C126" s="226"/>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0"/>
    </row>
    <row r="127" spans="2:29">
      <c r="B127" s="225" t="str">
        <f>$B$112&amp;" - "&amp;C127</f>
        <v xml:space="preserve">Domestic Hot Water - </v>
      </c>
      <c r="C127" s="226"/>
      <c r="D127" s="16" t="s">
        <v>293</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29">
      <c r="B128" s="225"/>
      <c r="C128" s="226"/>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5"/>
      <c r="C129" s="226"/>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47" spans="2:30" ht="18.75">
      <c r="B147" s="176" t="s">
        <v>98</v>
      </c>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c r="Z147" s="176"/>
      <c r="AA147" s="176"/>
      <c r="AB147" s="176"/>
      <c r="AC147" s="127" t="s">
        <v>8</v>
      </c>
      <c r="AD147" s="127"/>
    </row>
    <row r="148" spans="2:30" s="10" customFormat="1" ht="5.0999999999999996" customHeight="1">
      <c r="B148" s="11"/>
      <c r="C148" s="11"/>
      <c r="D148" s="11"/>
      <c r="E148" s="11"/>
      <c r="F148" s="11"/>
      <c r="G148" s="12"/>
    </row>
    <row r="149" spans="2:30">
      <c r="B149" s="132"/>
      <c r="C149" s="17" t="s">
        <v>227</v>
      </c>
      <c r="D149" s="17" t="s">
        <v>269</v>
      </c>
      <c r="E149" s="17" t="s">
        <v>270</v>
      </c>
      <c r="F149" s="17" t="s">
        <v>271</v>
      </c>
      <c r="G149" s="17" t="s">
        <v>272</v>
      </c>
      <c r="H149" s="17" t="s">
        <v>273</v>
      </c>
      <c r="I149" s="17" t="s">
        <v>274</v>
      </c>
      <c r="J149" s="17" t="s">
        <v>275</v>
      </c>
      <c r="K149" s="17" t="s">
        <v>276</v>
      </c>
      <c r="L149" s="17" t="s">
        <v>277</v>
      </c>
      <c r="M149" s="17" t="s">
        <v>278</v>
      </c>
      <c r="N149" s="17" t="s">
        <v>279</v>
      </c>
      <c r="O149" s="17" t="s">
        <v>280</v>
      </c>
      <c r="P149" s="17" t="s">
        <v>281</v>
      </c>
      <c r="Q149" s="17" t="s">
        <v>282</v>
      </c>
      <c r="R149" s="17" t="s">
        <v>283</v>
      </c>
      <c r="S149" s="17" t="s">
        <v>284</v>
      </c>
      <c r="T149" s="17" t="s">
        <v>285</v>
      </c>
      <c r="U149" s="17" t="s">
        <v>286</v>
      </c>
      <c r="V149" s="17" t="s">
        <v>287</v>
      </c>
      <c r="W149" s="17" t="s">
        <v>288</v>
      </c>
      <c r="X149" s="17" t="s">
        <v>289</v>
      </c>
      <c r="Y149" s="17" t="s">
        <v>290</v>
      </c>
      <c r="Z149" s="17" t="s">
        <v>291</v>
      </c>
      <c r="AA149" s="17" t="s">
        <v>292</v>
      </c>
      <c r="AB149" s="154">
        <v>0</v>
      </c>
    </row>
    <row r="150" spans="2:30" ht="15.75" customHeight="1">
      <c r="B150" s="225" t="str">
        <f>$B$147&amp;" - "&amp;C150</f>
        <v>Process Loads - Deli Exhaust On/Off</v>
      </c>
      <c r="C150" s="226" t="s">
        <v>496</v>
      </c>
      <c r="D150" s="16" t="s">
        <v>293</v>
      </c>
      <c r="E150" s="101">
        <v>0</v>
      </c>
      <c r="F150" s="101">
        <v>0</v>
      </c>
      <c r="G150" s="101">
        <v>0</v>
      </c>
      <c r="H150" s="101">
        <v>0</v>
      </c>
      <c r="I150" s="101">
        <v>0</v>
      </c>
      <c r="J150" s="101">
        <v>0</v>
      </c>
      <c r="K150" s="101">
        <v>1</v>
      </c>
      <c r="L150" s="101">
        <v>1</v>
      </c>
      <c r="M150" s="101">
        <v>1</v>
      </c>
      <c r="N150" s="101">
        <v>1</v>
      </c>
      <c r="O150" s="101">
        <v>1</v>
      </c>
      <c r="P150" s="101">
        <v>1</v>
      </c>
      <c r="Q150" s="101">
        <v>1</v>
      </c>
      <c r="R150" s="101">
        <v>1</v>
      </c>
      <c r="S150" s="101">
        <v>1</v>
      </c>
      <c r="T150" s="101">
        <v>1</v>
      </c>
      <c r="U150" s="101">
        <v>1</v>
      </c>
      <c r="V150" s="101">
        <v>1</v>
      </c>
      <c r="W150" s="101">
        <v>1</v>
      </c>
      <c r="X150" s="101">
        <v>1</v>
      </c>
      <c r="Y150" s="101">
        <v>1</v>
      </c>
      <c r="Z150" s="101">
        <v>1</v>
      </c>
      <c r="AA150" s="101">
        <v>0</v>
      </c>
      <c r="AB150" s="101">
        <v>0</v>
      </c>
      <c r="AC150" s="228" t="s">
        <v>466</v>
      </c>
    </row>
    <row r="151" spans="2:30">
      <c r="B151" s="225"/>
      <c r="C151" s="226"/>
      <c r="D151" s="16" t="s">
        <v>294</v>
      </c>
      <c r="E151" s="101">
        <v>0</v>
      </c>
      <c r="F151" s="101">
        <v>0</v>
      </c>
      <c r="G151" s="101">
        <v>0</v>
      </c>
      <c r="H151" s="101">
        <v>0</v>
      </c>
      <c r="I151" s="101">
        <v>0</v>
      </c>
      <c r="J151" s="101">
        <v>0</v>
      </c>
      <c r="K151" s="101">
        <v>1</v>
      </c>
      <c r="L151" s="101">
        <v>1</v>
      </c>
      <c r="M151" s="101">
        <v>1</v>
      </c>
      <c r="N151" s="101">
        <v>1</v>
      </c>
      <c r="O151" s="101">
        <v>1</v>
      </c>
      <c r="P151" s="101">
        <v>1</v>
      </c>
      <c r="Q151" s="101">
        <v>1</v>
      </c>
      <c r="R151" s="101">
        <v>1</v>
      </c>
      <c r="S151" s="101">
        <v>1</v>
      </c>
      <c r="T151" s="101">
        <v>1</v>
      </c>
      <c r="U151" s="101">
        <v>1</v>
      </c>
      <c r="V151" s="101">
        <v>1</v>
      </c>
      <c r="W151" s="101">
        <v>1</v>
      </c>
      <c r="X151" s="101">
        <v>1</v>
      </c>
      <c r="Y151" s="101">
        <v>1</v>
      </c>
      <c r="Z151" s="101">
        <v>1</v>
      </c>
      <c r="AA151" s="101">
        <v>0</v>
      </c>
      <c r="AB151" s="101">
        <v>0</v>
      </c>
      <c r="AC151" s="229"/>
    </row>
    <row r="152" spans="2:30">
      <c r="B152" s="225"/>
      <c r="C152" s="226"/>
      <c r="D152" s="16" t="s">
        <v>295</v>
      </c>
      <c r="E152" s="101">
        <v>0</v>
      </c>
      <c r="F152" s="101">
        <v>0</v>
      </c>
      <c r="G152" s="101">
        <v>0</v>
      </c>
      <c r="H152" s="101">
        <v>0</v>
      </c>
      <c r="I152" s="101">
        <v>0</v>
      </c>
      <c r="J152" s="101">
        <v>0</v>
      </c>
      <c r="K152" s="101">
        <v>1</v>
      </c>
      <c r="L152" s="101">
        <v>1</v>
      </c>
      <c r="M152" s="101">
        <v>1</v>
      </c>
      <c r="N152" s="101">
        <v>1</v>
      </c>
      <c r="O152" s="101">
        <v>1</v>
      </c>
      <c r="P152" s="101">
        <v>1</v>
      </c>
      <c r="Q152" s="101">
        <v>1</v>
      </c>
      <c r="R152" s="101">
        <v>1</v>
      </c>
      <c r="S152" s="101">
        <v>1</v>
      </c>
      <c r="T152" s="101">
        <v>1</v>
      </c>
      <c r="U152" s="101">
        <v>1</v>
      </c>
      <c r="V152" s="101">
        <v>1</v>
      </c>
      <c r="W152" s="101">
        <v>1</v>
      </c>
      <c r="X152" s="101">
        <v>1</v>
      </c>
      <c r="Y152" s="101">
        <v>1</v>
      </c>
      <c r="Z152" s="101">
        <v>1</v>
      </c>
      <c r="AA152" s="101">
        <v>0</v>
      </c>
      <c r="AB152" s="101">
        <v>0</v>
      </c>
      <c r="AC152" s="230"/>
    </row>
    <row r="153" spans="2:30">
      <c r="B153" s="225" t="str">
        <f>$B$147&amp;" - "&amp;C153</f>
        <v xml:space="preserve">Process Loads - </v>
      </c>
      <c r="C153" s="226"/>
      <c r="D153" s="16" t="s">
        <v>293</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8"/>
    </row>
    <row r="154" spans="2:30">
      <c r="B154" s="225"/>
      <c r="C154" s="226"/>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9"/>
    </row>
    <row r="155" spans="2:30">
      <c r="B155" s="225"/>
      <c r="C155" s="226"/>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0"/>
    </row>
    <row r="156" spans="2:30">
      <c r="B156" s="225" t="str">
        <f>$B$147&amp;" - "&amp;C156</f>
        <v xml:space="preserve">Process Loads - </v>
      </c>
      <c r="C156" s="226"/>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8"/>
    </row>
    <row r="157" spans="2:30">
      <c r="B157" s="225"/>
      <c r="C157" s="226"/>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9"/>
    </row>
    <row r="158" spans="2:30">
      <c r="B158" s="225"/>
      <c r="C158" s="226"/>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0"/>
    </row>
    <row r="159" spans="2:30">
      <c r="B159" s="225" t="str">
        <f>$B$147&amp;" - "&amp;C159</f>
        <v xml:space="preserve">Process Loads - </v>
      </c>
      <c r="C159" s="226"/>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5"/>
      <c r="C160" s="226"/>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5"/>
      <c r="C161" s="226"/>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5" t="str">
        <f>$B$147&amp;" - "&amp;C162</f>
        <v xml:space="preserve">Process Loads - </v>
      </c>
      <c r="C162" s="226"/>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5"/>
      <c r="C163" s="226"/>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5"/>
      <c r="C164" s="226"/>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0:C12">
    <cfRule type="containsText" dxfId="128" priority="40" operator="containsText" text="Example:">
      <formula>NOT(ISERROR(SEARCH("Example:",C10)))</formula>
    </cfRule>
  </conditionalFormatting>
  <conditionalFormatting sqref="C16:C24">
    <cfRule type="containsText" dxfId="127" priority="39" operator="containsText" text="Example:">
      <formula>NOT(ISERROR(SEARCH("Example:",C16)))</formula>
    </cfRule>
  </conditionalFormatting>
  <conditionalFormatting sqref="C45:C47 C51:C59">
    <cfRule type="containsText" dxfId="126" priority="38" operator="containsText" text="Example:">
      <formula>NOT(ISERROR(SEARCH("Example:",C45)))</formula>
    </cfRule>
  </conditionalFormatting>
  <conditionalFormatting sqref="C80:C82 C86:C94">
    <cfRule type="containsText" dxfId="125" priority="37" operator="containsText" text="Example:">
      <formula>NOT(ISERROR(SEARCH("Example:",C80)))</formula>
    </cfRule>
  </conditionalFormatting>
  <conditionalFormatting sqref="AC16:AC18">
    <cfRule type="containsText" dxfId="124" priority="35" operator="containsText" text="Example">
      <formula>NOT(ISERROR(SEARCH("Example",AC16)))</formula>
    </cfRule>
  </conditionalFormatting>
  <conditionalFormatting sqref="AC19:AC21">
    <cfRule type="containsText" dxfId="123" priority="34" operator="containsText" text="Example">
      <formula>NOT(ISERROR(SEARCH("Example",AC19)))</formula>
    </cfRule>
  </conditionalFormatting>
  <conditionalFormatting sqref="AC22:AC24">
    <cfRule type="containsText" dxfId="122" priority="33" operator="containsText" text="Example">
      <formula>NOT(ISERROR(SEARCH("Example",AC22)))</formula>
    </cfRule>
  </conditionalFormatting>
  <conditionalFormatting sqref="AC51:AC53">
    <cfRule type="containsText" dxfId="121" priority="32" operator="containsText" text="Example">
      <formula>NOT(ISERROR(SEARCH("Example",AC51)))</formula>
    </cfRule>
  </conditionalFormatting>
  <conditionalFormatting sqref="AC54:AC56">
    <cfRule type="containsText" dxfId="120" priority="31" operator="containsText" text="Example">
      <formula>NOT(ISERROR(SEARCH("Example",AC54)))</formula>
    </cfRule>
  </conditionalFormatting>
  <conditionalFormatting sqref="AC57:AC59">
    <cfRule type="containsText" dxfId="119" priority="30" operator="containsText" text="Example">
      <formula>NOT(ISERROR(SEARCH("Example",AC57)))</formula>
    </cfRule>
  </conditionalFormatting>
  <conditionalFormatting sqref="AC86:AC88">
    <cfRule type="containsText" dxfId="118" priority="29" operator="containsText" text="Example">
      <formula>NOT(ISERROR(SEARCH("Example",AC86)))</formula>
    </cfRule>
  </conditionalFormatting>
  <conditionalFormatting sqref="AC89:AC91">
    <cfRule type="containsText" dxfId="117" priority="28" operator="containsText" text="Example">
      <formula>NOT(ISERROR(SEARCH("Example",AC89)))</formula>
    </cfRule>
  </conditionalFormatting>
  <conditionalFormatting sqref="AC92:AC94">
    <cfRule type="containsText" dxfId="116" priority="27" operator="containsText" text="Example">
      <formula>NOT(ISERROR(SEARCH("Example",AC92)))</formula>
    </cfRule>
  </conditionalFormatting>
  <conditionalFormatting sqref="C115:C117 C121:C129">
    <cfRule type="containsText" dxfId="115" priority="26" operator="containsText" text="Example:">
      <formula>NOT(ISERROR(SEARCH("Example:",C115)))</formula>
    </cfRule>
  </conditionalFormatting>
  <conditionalFormatting sqref="AC121:AC123">
    <cfRule type="containsText" dxfId="114" priority="25" operator="containsText" text="Example">
      <formula>NOT(ISERROR(SEARCH("Example",AC121)))</formula>
    </cfRule>
  </conditionalFormatting>
  <conditionalFormatting sqref="AC124:AC126">
    <cfRule type="containsText" dxfId="113" priority="24" operator="containsText" text="Example">
      <formula>NOT(ISERROR(SEARCH("Example",AC124)))</formula>
    </cfRule>
  </conditionalFormatting>
  <conditionalFormatting sqref="AC127:AC129">
    <cfRule type="containsText" dxfId="112" priority="23" operator="containsText" text="Example">
      <formula>NOT(ISERROR(SEARCH("Example",AC127)))</formula>
    </cfRule>
  </conditionalFormatting>
  <conditionalFormatting sqref="C150:C164">
    <cfRule type="containsText" dxfId="111" priority="22" operator="containsText" text="Example:">
      <formula>NOT(ISERROR(SEARCH("Example:",C150)))</formula>
    </cfRule>
  </conditionalFormatting>
  <conditionalFormatting sqref="AC153:AC155">
    <cfRule type="containsText" dxfId="110" priority="21" operator="containsText" text="Example">
      <formula>NOT(ISERROR(SEARCH("Example",AC153)))</formula>
    </cfRule>
  </conditionalFormatting>
  <conditionalFormatting sqref="AC156:AC158">
    <cfRule type="containsText" dxfId="109" priority="20" operator="containsText" text="Example">
      <formula>NOT(ISERROR(SEARCH("Example",AC156)))</formula>
    </cfRule>
  </conditionalFormatting>
  <conditionalFormatting sqref="AC159:AC161">
    <cfRule type="containsText" dxfId="108" priority="19" operator="containsText" text="Example">
      <formula>NOT(ISERROR(SEARCH("Example",AC159)))</formula>
    </cfRule>
  </conditionalFormatting>
  <conditionalFormatting sqref="AC162:AC164">
    <cfRule type="containsText" dxfId="107" priority="18" operator="containsText" text="Example">
      <formula>NOT(ISERROR(SEARCH("Example",AC162)))</formula>
    </cfRule>
  </conditionalFormatting>
  <conditionalFormatting sqref="C13:C15">
    <cfRule type="containsText" dxfId="106" priority="17" operator="containsText" text="Example:">
      <formula>NOT(ISERROR(SEARCH("Example:",C13)))</formula>
    </cfRule>
  </conditionalFormatting>
  <conditionalFormatting sqref="AC13:AC15">
    <cfRule type="containsText" dxfId="105" priority="16" operator="containsText" text="Example">
      <formula>NOT(ISERROR(SEARCH("Example",AC13)))</formula>
    </cfRule>
  </conditionalFormatting>
  <conditionalFormatting sqref="C48:C50">
    <cfRule type="containsText" dxfId="104" priority="15" operator="containsText" text="Example:">
      <formula>NOT(ISERROR(SEARCH("Example:",C48)))</formula>
    </cfRule>
  </conditionalFormatting>
  <conditionalFormatting sqref="C83:C85">
    <cfRule type="containsText" dxfId="103" priority="14" operator="containsText" text="Example:">
      <formula>NOT(ISERROR(SEARCH("Example:",C83)))</formula>
    </cfRule>
  </conditionalFormatting>
  <conditionalFormatting sqref="C118:C120">
    <cfRule type="containsText" dxfId="102" priority="13" operator="containsText" text="Example:">
      <formula>NOT(ISERROR(SEARCH("Example:",C118)))</formula>
    </cfRule>
  </conditionalFormatting>
  <conditionalFormatting sqref="AC118:AC120">
    <cfRule type="containsText" dxfId="101" priority="12" operator="containsText" text="Example">
      <formula>NOT(ISERROR(SEARCH("Example",AC118)))</formula>
    </cfRule>
  </conditionalFormatting>
  <conditionalFormatting sqref="AC83:AC85">
    <cfRule type="containsText" dxfId="100" priority="11" operator="containsText" text="Example">
      <formula>NOT(ISERROR(SEARCH("Example",AC83)))</formula>
    </cfRule>
  </conditionalFormatting>
  <conditionalFormatting sqref="AC48:AC50">
    <cfRule type="containsText" dxfId="99" priority="10" operator="containsText" text="Example">
      <formula>NOT(ISERROR(SEARCH("Example",AC48)))</formula>
    </cfRule>
  </conditionalFormatting>
  <conditionalFormatting sqref="AC10:AC12">
    <cfRule type="containsText" dxfId="98" priority="5" operator="containsText" text="Example">
      <formula>NOT(ISERROR(SEARCH("Example",AC10)))</formula>
    </cfRule>
  </conditionalFormatting>
  <conditionalFormatting sqref="AC45:AC47">
    <cfRule type="containsText" dxfId="97" priority="4" operator="containsText" text="Example">
      <formula>NOT(ISERROR(SEARCH("Example",AC45)))</formula>
    </cfRule>
  </conditionalFormatting>
  <conditionalFormatting sqref="AC80:AC82">
    <cfRule type="containsText" dxfId="96" priority="3" operator="containsText" text="Example">
      <formula>NOT(ISERROR(SEARCH("Example",AC80)))</formula>
    </cfRule>
  </conditionalFormatting>
  <conditionalFormatting sqref="AC115:AC117">
    <cfRule type="containsText" dxfId="95" priority="2" operator="containsText" text="Example">
      <formula>NOT(ISERROR(SEARCH("Example",AC115)))</formula>
    </cfRule>
  </conditionalFormatting>
  <conditionalFormatting sqref="AC150:AC152">
    <cfRule type="containsText" dxfId="94" priority="1" operator="containsText" text="Example">
      <formula>NOT(ISERROR(SEARCH("Example",AC150)))</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zoomScaleNormal="100" workbookViewId="0">
      <selection activeCell="C150" sqref="C150:C15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75" t="s">
        <v>268</v>
      </c>
      <c r="D2" s="175"/>
      <c r="E2" s="175"/>
      <c r="F2" s="175"/>
      <c r="G2" s="175"/>
      <c r="H2" s="175"/>
      <c r="I2" s="175"/>
      <c r="J2" s="175"/>
      <c r="AC2" s="227" t="str">
        <f>Project_Name</f>
        <v>Carbon Free Boston</v>
      </c>
      <c r="AD2" s="227"/>
    </row>
    <row r="3" spans="2:30" ht="15.75" customHeight="1">
      <c r="B3" s="131" t="str">
        <f>Project!B3</f>
        <v>Calculation</v>
      </c>
      <c r="C3" s="175"/>
      <c r="D3" s="175"/>
      <c r="E3" s="175"/>
      <c r="F3" s="175"/>
      <c r="G3" s="175"/>
      <c r="H3" s="175"/>
      <c r="I3" s="175"/>
      <c r="J3" s="175"/>
      <c r="AC3" s="227" t="str">
        <f>Project_Number</f>
        <v>259104-00</v>
      </c>
      <c r="AD3" s="227"/>
    </row>
    <row r="4" spans="2:30">
      <c r="B4" s="125" t="str">
        <f>Project!B4</f>
        <v>Notes</v>
      </c>
      <c r="C4" s="175"/>
      <c r="D4" s="175"/>
      <c r="E4" s="175"/>
      <c r="F4" s="175"/>
      <c r="G4" s="175"/>
      <c r="H4" s="175"/>
      <c r="I4" s="175"/>
      <c r="J4" s="17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76" t="s">
        <v>214</v>
      </c>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27" t="s">
        <v>8</v>
      </c>
      <c r="AD7" s="127"/>
    </row>
    <row r="8" spans="2:30" s="10" customFormat="1" ht="5.0999999999999996" customHeight="1">
      <c r="B8" s="11"/>
      <c r="C8" s="11"/>
      <c r="D8" s="11"/>
      <c r="E8" s="11"/>
      <c r="F8" s="11"/>
      <c r="G8" s="12"/>
    </row>
    <row r="9" spans="2:30">
      <c r="B9" s="132"/>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4">
        <v>0</v>
      </c>
    </row>
    <row r="10" spans="2:30">
      <c r="B10" s="225" t="str">
        <f>$B$7&amp;" - "&amp;C10</f>
        <v>Occupancy - Occupancy</v>
      </c>
      <c r="C10" s="226" t="s">
        <v>214</v>
      </c>
      <c r="D10" s="16" t="s">
        <v>293</v>
      </c>
      <c r="E10" s="101">
        <v>0</v>
      </c>
      <c r="F10" s="101">
        <v>0</v>
      </c>
      <c r="G10" s="101">
        <v>0</v>
      </c>
      <c r="H10" s="101">
        <v>0</v>
      </c>
      <c r="I10" s="101">
        <v>0</v>
      </c>
      <c r="J10" s="101">
        <v>0</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0.3</v>
      </c>
      <c r="AA10" s="101">
        <v>0</v>
      </c>
      <c r="AB10" s="101">
        <v>0</v>
      </c>
      <c r="AC10" s="228" t="s">
        <v>464</v>
      </c>
    </row>
    <row r="11" spans="2:30">
      <c r="B11" s="225"/>
      <c r="C11" s="226"/>
      <c r="D11" s="16" t="s">
        <v>294</v>
      </c>
      <c r="E11" s="101">
        <v>0</v>
      </c>
      <c r="F11" s="101">
        <v>0</v>
      </c>
      <c r="G11" s="101">
        <v>0</v>
      </c>
      <c r="H11" s="101">
        <v>0</v>
      </c>
      <c r="I11" s="101">
        <v>0</v>
      </c>
      <c r="J11" s="101">
        <v>0</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v>
      </c>
      <c r="AB11" s="101">
        <v>0</v>
      </c>
      <c r="AC11" s="229"/>
    </row>
    <row r="12" spans="2:30">
      <c r="B12" s="225"/>
      <c r="C12" s="226"/>
      <c r="D12" s="16" t="s">
        <v>295</v>
      </c>
      <c r="E12" s="101">
        <v>0</v>
      </c>
      <c r="F12" s="101">
        <v>0</v>
      </c>
      <c r="G12" s="101">
        <v>0</v>
      </c>
      <c r="H12" s="101">
        <v>0</v>
      </c>
      <c r="I12" s="101">
        <v>0</v>
      </c>
      <c r="J12" s="101">
        <v>0</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v>
      </c>
      <c r="AB12" s="101">
        <v>0</v>
      </c>
      <c r="AC12" s="230"/>
    </row>
    <row r="13" spans="2:30">
      <c r="B13" s="225" t="str">
        <f>$B$7&amp;" - "&amp;C13</f>
        <v xml:space="preserve">Occupancy - </v>
      </c>
      <c r="C13" s="226"/>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8"/>
    </row>
    <row r="14" spans="2:30">
      <c r="B14" s="225"/>
      <c r="C14" s="226"/>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9"/>
    </row>
    <row r="15" spans="2:30">
      <c r="B15" s="225"/>
      <c r="C15" s="226"/>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0"/>
    </row>
    <row r="16" spans="2:30">
      <c r="B16" s="225" t="str">
        <f>$B$7&amp;" - "&amp;C16</f>
        <v xml:space="preserve">Occupancy - </v>
      </c>
      <c r="C16" s="226"/>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row>
    <row r="17" spans="2:29">
      <c r="B17" s="225"/>
      <c r="C17" s="226"/>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5"/>
      <c r="C18" s="226"/>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c r="B19" s="225" t="str">
        <f>$B$7&amp;" - "&amp;C19</f>
        <v xml:space="preserve">Occupancy - </v>
      </c>
      <c r="C19" s="226"/>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5"/>
      <c r="C20" s="226"/>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5"/>
      <c r="C21" s="226"/>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5" t="str">
        <f>$B$7&amp;" - "&amp;C22</f>
        <v xml:space="preserve">Occupancy - </v>
      </c>
      <c r="C22" s="226"/>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5"/>
      <c r="C23" s="226"/>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5"/>
      <c r="C24" s="226"/>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76" t="s">
        <v>296</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27" t="s">
        <v>8</v>
      </c>
      <c r="AD42" s="127"/>
    </row>
    <row r="43" spans="2:30" s="10" customFormat="1" ht="5.0999999999999996" customHeight="1">
      <c r="B43" s="11"/>
      <c r="C43" s="11"/>
      <c r="D43" s="11"/>
      <c r="E43" s="11"/>
      <c r="F43" s="11"/>
      <c r="G43" s="12"/>
    </row>
    <row r="44" spans="2:30">
      <c r="B44" s="132"/>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4">
        <v>0</v>
      </c>
    </row>
    <row r="45" spans="2:30" ht="15.75" customHeight="1">
      <c r="B45" s="225" t="str">
        <f>$B$42&amp;" - "&amp;C45</f>
        <v>Lighting - Lighting</v>
      </c>
      <c r="C45" s="226" t="s">
        <v>296</v>
      </c>
      <c r="D45" s="16" t="s">
        <v>293</v>
      </c>
      <c r="E45" s="101">
        <v>0.05</v>
      </c>
      <c r="F45" s="101">
        <v>0.05</v>
      </c>
      <c r="G45" s="101">
        <v>0.05</v>
      </c>
      <c r="H45" s="101">
        <v>0.05</v>
      </c>
      <c r="I45" s="101">
        <v>0.05</v>
      </c>
      <c r="J45" s="101">
        <v>0.05</v>
      </c>
      <c r="K45" s="101">
        <v>0.2</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8" t="s">
        <v>464</v>
      </c>
    </row>
    <row r="46" spans="2:30">
      <c r="B46" s="225"/>
      <c r="C46" s="226"/>
      <c r="D46" s="16" t="s">
        <v>294</v>
      </c>
      <c r="E46" s="101">
        <v>0.05</v>
      </c>
      <c r="F46" s="101">
        <v>0.05</v>
      </c>
      <c r="G46" s="101">
        <v>0.05</v>
      </c>
      <c r="H46" s="101">
        <v>0.05</v>
      </c>
      <c r="I46" s="101">
        <v>0.05</v>
      </c>
      <c r="J46" s="101">
        <v>0.05</v>
      </c>
      <c r="K46" s="101">
        <v>0.1</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9"/>
    </row>
    <row r="47" spans="2:30">
      <c r="B47" s="225"/>
      <c r="C47" s="226"/>
      <c r="D47" s="16" t="s">
        <v>295</v>
      </c>
      <c r="E47" s="101">
        <v>0.05</v>
      </c>
      <c r="F47" s="101">
        <v>0.05</v>
      </c>
      <c r="G47" s="101">
        <v>0.05</v>
      </c>
      <c r="H47" s="101">
        <v>0.05</v>
      </c>
      <c r="I47" s="101">
        <v>0.05</v>
      </c>
      <c r="J47" s="101">
        <v>0.05</v>
      </c>
      <c r="K47" s="101">
        <v>0.1</v>
      </c>
      <c r="L47" s="101">
        <v>0.1</v>
      </c>
      <c r="M47" s="101">
        <v>0.1</v>
      </c>
      <c r="N47" s="101">
        <v>0.1</v>
      </c>
      <c r="O47" s="101">
        <v>0.4</v>
      </c>
      <c r="P47" s="101">
        <v>0.4</v>
      </c>
      <c r="Q47" s="101">
        <v>0.6</v>
      </c>
      <c r="R47" s="101">
        <v>0.6</v>
      </c>
      <c r="S47" s="101">
        <v>0.6</v>
      </c>
      <c r="T47" s="101">
        <v>0.6</v>
      </c>
      <c r="U47" s="101">
        <v>0.6</v>
      </c>
      <c r="V47" s="101">
        <v>0.4</v>
      </c>
      <c r="W47" s="101">
        <v>0.2</v>
      </c>
      <c r="X47" s="101">
        <v>0.2</v>
      </c>
      <c r="Y47" s="101">
        <v>0.2</v>
      </c>
      <c r="Z47" s="101">
        <v>0.2</v>
      </c>
      <c r="AA47" s="101">
        <v>0.05</v>
      </c>
      <c r="AB47" s="101">
        <v>0.05</v>
      </c>
      <c r="AC47" s="230"/>
    </row>
    <row r="48" spans="2:30">
      <c r="B48" s="225" t="str">
        <f>$B$42&amp;" - "&amp;C48</f>
        <v xml:space="preserve">Lighting - </v>
      </c>
      <c r="C48" s="226"/>
      <c r="D48" s="16" t="s">
        <v>293</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8"/>
    </row>
    <row r="49" spans="2:29">
      <c r="B49" s="225"/>
      <c r="C49" s="226"/>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9"/>
    </row>
    <row r="50" spans="2:29">
      <c r="B50" s="225"/>
      <c r="C50" s="226"/>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0"/>
    </row>
    <row r="51" spans="2:29">
      <c r="B51" s="225" t="str">
        <f>$B$42&amp;" - "&amp;C51</f>
        <v xml:space="preserve">Lighting - </v>
      </c>
      <c r="C51" s="226"/>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5"/>
      <c r="C52" s="226"/>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5"/>
      <c r="C53" s="226"/>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5" t="str">
        <f>$B$42&amp;" - "&amp;C54</f>
        <v xml:space="preserve">Lighting - </v>
      </c>
      <c r="C54" s="226"/>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5"/>
      <c r="C55" s="226"/>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5"/>
      <c r="C56" s="226"/>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5" t="str">
        <f>$B$42&amp;" - "&amp;C57</f>
        <v xml:space="preserve">Lighting - </v>
      </c>
      <c r="C57" s="226"/>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5"/>
      <c r="C58" s="226"/>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5"/>
      <c r="C59" s="226"/>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76" t="s">
        <v>297</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27" t="s">
        <v>8</v>
      </c>
      <c r="AD77" s="127"/>
    </row>
    <row r="78" spans="2:30" s="10" customFormat="1" ht="5.0999999999999996" customHeight="1">
      <c r="B78" s="11"/>
      <c r="C78" s="11"/>
      <c r="D78" s="11"/>
      <c r="E78" s="11"/>
      <c r="F78" s="11"/>
      <c r="G78" s="12"/>
    </row>
    <row r="79" spans="2:30">
      <c r="B79" s="132"/>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4">
        <v>0</v>
      </c>
    </row>
    <row r="80" spans="2:30" ht="15.75" customHeight="1">
      <c r="B80" s="225" t="str">
        <f>$B$77&amp;" - "&amp;C80</f>
        <v>Receptacles - Plug and Gas Loads</v>
      </c>
      <c r="C80" s="226" t="s">
        <v>495</v>
      </c>
      <c r="D80" s="16" t="s">
        <v>293</v>
      </c>
      <c r="E80" s="101">
        <v>0.2</v>
      </c>
      <c r="F80" s="101">
        <v>0.2</v>
      </c>
      <c r="G80" s="101">
        <v>0.2</v>
      </c>
      <c r="H80" s="101">
        <v>0.2</v>
      </c>
      <c r="I80" s="101">
        <v>0.2</v>
      </c>
      <c r="J80" s="101">
        <v>0.2</v>
      </c>
      <c r="K80" s="101">
        <v>0.4</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8" t="s">
        <v>464</v>
      </c>
    </row>
    <row r="81" spans="2:29">
      <c r="B81" s="225"/>
      <c r="C81" s="226"/>
      <c r="D81" s="16" t="s">
        <v>294</v>
      </c>
      <c r="E81" s="101">
        <v>0.15</v>
      </c>
      <c r="F81" s="101">
        <v>0.15</v>
      </c>
      <c r="G81" s="101">
        <v>0.15</v>
      </c>
      <c r="H81" s="101">
        <v>0.15</v>
      </c>
      <c r="I81" s="101">
        <v>0.15</v>
      </c>
      <c r="J81" s="101">
        <v>0.15</v>
      </c>
      <c r="K81" s="101">
        <v>0.3</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9"/>
    </row>
    <row r="82" spans="2:29">
      <c r="B82" s="225"/>
      <c r="C82" s="226"/>
      <c r="D82" s="16" t="s">
        <v>295</v>
      </c>
      <c r="E82" s="101">
        <v>0.15</v>
      </c>
      <c r="F82" s="101">
        <v>0.15</v>
      </c>
      <c r="G82" s="101">
        <v>0.15</v>
      </c>
      <c r="H82" s="101">
        <v>0.15</v>
      </c>
      <c r="I82" s="101">
        <v>0.15</v>
      </c>
      <c r="J82" s="101">
        <v>0.15</v>
      </c>
      <c r="K82" s="101">
        <v>0.3</v>
      </c>
      <c r="L82" s="101">
        <v>0.3</v>
      </c>
      <c r="M82" s="101">
        <v>0.3</v>
      </c>
      <c r="N82" s="101">
        <v>0.3</v>
      </c>
      <c r="O82" s="101">
        <v>0.6</v>
      </c>
      <c r="P82" s="101">
        <v>0.6</v>
      </c>
      <c r="Q82" s="101">
        <v>0.8</v>
      </c>
      <c r="R82" s="101">
        <v>0.8</v>
      </c>
      <c r="S82" s="101">
        <v>0.8</v>
      </c>
      <c r="T82" s="101">
        <v>0.8</v>
      </c>
      <c r="U82" s="101">
        <v>0.8</v>
      </c>
      <c r="V82" s="101">
        <v>0.6</v>
      </c>
      <c r="W82" s="101">
        <v>0.4</v>
      </c>
      <c r="X82" s="101">
        <v>0.4</v>
      </c>
      <c r="Y82" s="101">
        <v>0.4</v>
      </c>
      <c r="Z82" s="101">
        <v>0.4</v>
      </c>
      <c r="AA82" s="101">
        <v>0.15</v>
      </c>
      <c r="AB82" s="101">
        <v>0.15</v>
      </c>
      <c r="AC82" s="230"/>
    </row>
    <row r="83" spans="2:29">
      <c r="B83" s="225" t="str">
        <f>$B$77&amp;" - "&amp;C83</f>
        <v xml:space="preserve">Receptacles - </v>
      </c>
      <c r="C83" s="226"/>
      <c r="D83" s="16" t="s">
        <v>293</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8"/>
    </row>
    <row r="84" spans="2:29">
      <c r="B84" s="225"/>
      <c r="C84" s="226"/>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9"/>
    </row>
    <row r="85" spans="2:29">
      <c r="B85" s="225"/>
      <c r="C85" s="226"/>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0"/>
    </row>
    <row r="86" spans="2:29">
      <c r="B86" s="225" t="str">
        <f>$B$77&amp;" - "&amp;C86</f>
        <v xml:space="preserve">Receptacles - </v>
      </c>
      <c r="C86" s="226"/>
      <c r="D86" s="16" t="s">
        <v>293</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8"/>
    </row>
    <row r="87" spans="2:29">
      <c r="B87" s="225"/>
      <c r="C87" s="226"/>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9"/>
    </row>
    <row r="88" spans="2:29">
      <c r="B88" s="225"/>
      <c r="C88" s="226"/>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0"/>
    </row>
    <row r="89" spans="2:29">
      <c r="B89" s="225" t="str">
        <f>$B$77&amp;" - "&amp;C89</f>
        <v xml:space="preserve">Receptacles - </v>
      </c>
      <c r="C89" s="226"/>
      <c r="D89" s="16" t="s">
        <v>293</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8"/>
    </row>
    <row r="90" spans="2:29">
      <c r="B90" s="225"/>
      <c r="C90" s="226"/>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9"/>
    </row>
    <row r="91" spans="2:29">
      <c r="B91" s="225"/>
      <c r="C91" s="226"/>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0"/>
    </row>
    <row r="92" spans="2:29">
      <c r="B92" s="225" t="str">
        <f>$B$77&amp;" - "&amp;C92</f>
        <v xml:space="preserve">Receptacles - </v>
      </c>
      <c r="C92" s="226"/>
      <c r="D92" s="16" t="s">
        <v>293</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8"/>
    </row>
    <row r="93" spans="2:29">
      <c r="B93" s="225"/>
      <c r="C93" s="226"/>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9"/>
    </row>
    <row r="94" spans="2:29">
      <c r="B94" s="225"/>
      <c r="C94" s="226"/>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0"/>
    </row>
    <row r="112" spans="2:30" ht="18.75">
      <c r="B112" s="176" t="s">
        <v>298</v>
      </c>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c r="Z112" s="176"/>
      <c r="AA112" s="176"/>
      <c r="AB112" s="176"/>
      <c r="AC112" s="127" t="s">
        <v>8</v>
      </c>
      <c r="AD112" s="127"/>
    </row>
    <row r="113" spans="2:29" s="10" customFormat="1" ht="5.0999999999999996" customHeight="1">
      <c r="B113" s="11"/>
      <c r="C113" s="11"/>
      <c r="D113" s="11"/>
      <c r="E113" s="11"/>
      <c r="F113" s="11"/>
      <c r="G113" s="12"/>
    </row>
    <row r="114" spans="2:29">
      <c r="B114" s="132"/>
      <c r="C114" s="17" t="s">
        <v>227</v>
      </c>
      <c r="D114" s="17" t="s">
        <v>269</v>
      </c>
      <c r="E114" s="17" t="s">
        <v>270</v>
      </c>
      <c r="F114" s="17" t="s">
        <v>271</v>
      </c>
      <c r="G114" s="17" t="s">
        <v>272</v>
      </c>
      <c r="H114" s="17" t="s">
        <v>273</v>
      </c>
      <c r="I114" s="17" t="s">
        <v>274</v>
      </c>
      <c r="J114" s="17" t="s">
        <v>275</v>
      </c>
      <c r="K114" s="17" t="s">
        <v>276</v>
      </c>
      <c r="L114" s="17" t="s">
        <v>277</v>
      </c>
      <c r="M114" s="17" t="s">
        <v>278</v>
      </c>
      <c r="N114" s="17" t="s">
        <v>279</v>
      </c>
      <c r="O114" s="17" t="s">
        <v>280</v>
      </c>
      <c r="P114" s="17" t="s">
        <v>281</v>
      </c>
      <c r="Q114" s="17" t="s">
        <v>282</v>
      </c>
      <c r="R114" s="17" t="s">
        <v>283</v>
      </c>
      <c r="S114" s="17" t="s">
        <v>284</v>
      </c>
      <c r="T114" s="17" t="s">
        <v>285</v>
      </c>
      <c r="U114" s="17" t="s">
        <v>286</v>
      </c>
      <c r="V114" s="17" t="s">
        <v>287</v>
      </c>
      <c r="W114" s="17" t="s">
        <v>288</v>
      </c>
      <c r="X114" s="17" t="s">
        <v>289</v>
      </c>
      <c r="Y114" s="17" t="s">
        <v>290</v>
      </c>
      <c r="Z114" s="17" t="s">
        <v>291</v>
      </c>
      <c r="AA114" s="17" t="s">
        <v>292</v>
      </c>
      <c r="AB114" s="154">
        <v>0</v>
      </c>
    </row>
    <row r="115" spans="2:29" ht="15.75" customHeight="1">
      <c r="B115" s="225" t="str">
        <f>$B$112&amp;" - "&amp;C115</f>
        <v>Domestic Hot Water - DHW</v>
      </c>
      <c r="C115" s="226" t="s">
        <v>463</v>
      </c>
      <c r="D115" s="16" t="s">
        <v>293</v>
      </c>
      <c r="E115" s="101">
        <v>0.04</v>
      </c>
      <c r="F115" s="101">
        <v>0.05</v>
      </c>
      <c r="G115" s="101">
        <v>0.05</v>
      </c>
      <c r="H115" s="101">
        <v>0.04</v>
      </c>
      <c r="I115" s="101">
        <v>0.04</v>
      </c>
      <c r="J115" s="101">
        <v>0.04</v>
      </c>
      <c r="K115" s="101">
        <v>0.04</v>
      </c>
      <c r="L115" s="101">
        <v>0.15</v>
      </c>
      <c r="M115" s="101">
        <v>0.23</v>
      </c>
      <c r="N115" s="101">
        <v>0.32</v>
      </c>
      <c r="O115" s="101">
        <v>0.41</v>
      </c>
      <c r="P115" s="101">
        <v>0.56999999999999995</v>
      </c>
      <c r="Q115" s="101">
        <v>0.62</v>
      </c>
      <c r="R115" s="101">
        <v>0.61</v>
      </c>
      <c r="S115" s="101">
        <v>0.5</v>
      </c>
      <c r="T115" s="101">
        <v>0.45</v>
      </c>
      <c r="U115" s="101">
        <v>0.46</v>
      </c>
      <c r="V115" s="101">
        <v>0.47</v>
      </c>
      <c r="W115" s="101">
        <v>0.42</v>
      </c>
      <c r="X115" s="101">
        <v>0.34</v>
      </c>
      <c r="Y115" s="101">
        <v>0.33</v>
      </c>
      <c r="Z115" s="101">
        <v>0.23</v>
      </c>
      <c r="AA115" s="101">
        <v>0.13</v>
      </c>
      <c r="AB115" s="101">
        <v>0.08</v>
      </c>
      <c r="AC115" s="228" t="s">
        <v>464</v>
      </c>
    </row>
    <row r="116" spans="2:29">
      <c r="B116" s="225"/>
      <c r="C116" s="226"/>
      <c r="D116" s="16" t="s">
        <v>294</v>
      </c>
      <c r="E116" s="101">
        <v>0.11</v>
      </c>
      <c r="F116" s="101">
        <v>0.1</v>
      </c>
      <c r="G116" s="101">
        <v>0.08</v>
      </c>
      <c r="H116" s="101">
        <v>0.06</v>
      </c>
      <c r="I116" s="101">
        <v>0.06</v>
      </c>
      <c r="J116" s="101">
        <v>0.06</v>
      </c>
      <c r="K116" s="101">
        <v>7.0000000000000007E-2</v>
      </c>
      <c r="L116" s="101">
        <v>0.2</v>
      </c>
      <c r="M116" s="101">
        <v>0.24</v>
      </c>
      <c r="N116" s="101">
        <v>0.27</v>
      </c>
      <c r="O116" s="101">
        <v>0.42</v>
      </c>
      <c r="P116" s="101">
        <v>0.54</v>
      </c>
      <c r="Q116" s="101">
        <v>0.59</v>
      </c>
      <c r="R116" s="101">
        <v>0.6</v>
      </c>
      <c r="S116" s="101">
        <v>0.49</v>
      </c>
      <c r="T116" s="101">
        <v>0.48</v>
      </c>
      <c r="U116" s="101">
        <v>0.47</v>
      </c>
      <c r="V116" s="101">
        <v>0.46</v>
      </c>
      <c r="W116" s="101">
        <v>0.44</v>
      </c>
      <c r="X116" s="101">
        <v>0.36</v>
      </c>
      <c r="Y116" s="101">
        <v>0.28999999999999998</v>
      </c>
      <c r="Z116" s="101">
        <v>0.22</v>
      </c>
      <c r="AA116" s="101">
        <v>0.16</v>
      </c>
      <c r="AB116" s="101">
        <v>0.13</v>
      </c>
      <c r="AC116" s="229"/>
    </row>
    <row r="117" spans="2:29">
      <c r="B117" s="225"/>
      <c r="C117" s="226"/>
      <c r="D117" s="16" t="s">
        <v>295</v>
      </c>
      <c r="E117" s="101">
        <v>7.0000000000000007E-2</v>
      </c>
      <c r="F117" s="101">
        <v>7.0000000000000007E-2</v>
      </c>
      <c r="G117" s="101">
        <v>7.0000000000000007E-2</v>
      </c>
      <c r="H117" s="101">
        <v>0.06</v>
      </c>
      <c r="I117" s="101">
        <v>0.06</v>
      </c>
      <c r="J117" s="101">
        <v>0.06</v>
      </c>
      <c r="K117" s="101">
        <v>7.0000000000000007E-2</v>
      </c>
      <c r="L117" s="101">
        <v>0.1</v>
      </c>
      <c r="M117" s="101">
        <v>0.12</v>
      </c>
      <c r="N117" s="101">
        <v>0.14000000000000001</v>
      </c>
      <c r="O117" s="101">
        <v>0.28999999999999998</v>
      </c>
      <c r="P117" s="101">
        <v>0.31</v>
      </c>
      <c r="Q117" s="101">
        <v>0.36</v>
      </c>
      <c r="R117" s="101">
        <v>0.36</v>
      </c>
      <c r="S117" s="101">
        <v>0.34</v>
      </c>
      <c r="T117" s="101">
        <v>0.35</v>
      </c>
      <c r="U117" s="101">
        <v>0.37</v>
      </c>
      <c r="V117" s="101">
        <v>0.34</v>
      </c>
      <c r="W117" s="101">
        <v>0.25</v>
      </c>
      <c r="X117" s="101">
        <v>0.27</v>
      </c>
      <c r="Y117" s="101">
        <v>0.21</v>
      </c>
      <c r="Z117" s="101">
        <v>0.16</v>
      </c>
      <c r="AA117" s="101">
        <v>0.1</v>
      </c>
      <c r="AB117" s="101">
        <v>0.06</v>
      </c>
      <c r="AC117" s="230"/>
    </row>
    <row r="118" spans="2:29">
      <c r="B118" s="225" t="str">
        <f>$B$112&amp;" - "&amp;C118</f>
        <v xml:space="preserve">Domestic Hot Water - </v>
      </c>
      <c r="C118" s="226"/>
      <c r="D118" s="16" t="s">
        <v>293</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8"/>
    </row>
    <row r="119" spans="2:29">
      <c r="B119" s="225"/>
      <c r="C119" s="226"/>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9"/>
    </row>
    <row r="120" spans="2:29">
      <c r="B120" s="225"/>
      <c r="C120" s="226"/>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0"/>
    </row>
    <row r="121" spans="2:29">
      <c r="B121" s="225" t="str">
        <f>$B$112&amp;" - "&amp;C121</f>
        <v xml:space="preserve">Domestic Hot Water - </v>
      </c>
      <c r="C121" s="226"/>
      <c r="D121" s="16" t="s">
        <v>293</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8"/>
    </row>
    <row r="122" spans="2:29">
      <c r="B122" s="225"/>
      <c r="C122" s="226"/>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9"/>
    </row>
    <row r="123" spans="2:29">
      <c r="B123" s="225"/>
      <c r="C123" s="226"/>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0"/>
    </row>
    <row r="124" spans="2:29">
      <c r="B124" s="225" t="str">
        <f>$B$112&amp;" - "&amp;C124</f>
        <v xml:space="preserve">Domestic Hot Water - </v>
      </c>
      <c r="C124" s="226"/>
      <c r="D124" s="16" t="s">
        <v>293</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8"/>
    </row>
    <row r="125" spans="2:29">
      <c r="B125" s="225"/>
      <c r="C125" s="226"/>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9"/>
    </row>
    <row r="126" spans="2:29">
      <c r="B126" s="225"/>
      <c r="C126" s="226"/>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0"/>
    </row>
    <row r="127" spans="2:29">
      <c r="B127" s="225" t="str">
        <f>$B$112&amp;" - "&amp;C127</f>
        <v xml:space="preserve">Domestic Hot Water - </v>
      </c>
      <c r="C127" s="226"/>
      <c r="D127" s="16" t="s">
        <v>293</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29">
      <c r="B128" s="225"/>
      <c r="C128" s="226"/>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5"/>
      <c r="C129" s="226"/>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47" spans="2:30" ht="18.75">
      <c r="B147" s="176" t="s">
        <v>98</v>
      </c>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c r="Z147" s="176"/>
      <c r="AA147" s="176"/>
      <c r="AB147" s="176"/>
      <c r="AC147" s="127" t="s">
        <v>8</v>
      </c>
      <c r="AD147" s="127"/>
    </row>
    <row r="148" spans="2:30" s="10" customFormat="1" ht="5.0999999999999996" customHeight="1">
      <c r="B148" s="11"/>
      <c r="C148" s="11"/>
      <c r="D148" s="11"/>
      <c r="E148" s="11"/>
      <c r="F148" s="11"/>
      <c r="G148" s="12"/>
    </row>
    <row r="149" spans="2:30">
      <c r="B149" s="132"/>
      <c r="C149" s="17" t="s">
        <v>227</v>
      </c>
      <c r="D149" s="17" t="s">
        <v>269</v>
      </c>
      <c r="E149" s="17" t="s">
        <v>270</v>
      </c>
      <c r="F149" s="17" t="s">
        <v>271</v>
      </c>
      <c r="G149" s="17" t="s">
        <v>272</v>
      </c>
      <c r="H149" s="17" t="s">
        <v>273</v>
      </c>
      <c r="I149" s="17" t="s">
        <v>274</v>
      </c>
      <c r="J149" s="17" t="s">
        <v>275</v>
      </c>
      <c r="K149" s="17" t="s">
        <v>276</v>
      </c>
      <c r="L149" s="17" t="s">
        <v>277</v>
      </c>
      <c r="M149" s="17" t="s">
        <v>278</v>
      </c>
      <c r="N149" s="17" t="s">
        <v>279</v>
      </c>
      <c r="O149" s="17" t="s">
        <v>280</v>
      </c>
      <c r="P149" s="17" t="s">
        <v>281</v>
      </c>
      <c r="Q149" s="17" t="s">
        <v>282</v>
      </c>
      <c r="R149" s="17" t="s">
        <v>283</v>
      </c>
      <c r="S149" s="17" t="s">
        <v>284</v>
      </c>
      <c r="T149" s="17" t="s">
        <v>285</v>
      </c>
      <c r="U149" s="17" t="s">
        <v>286</v>
      </c>
      <c r="V149" s="17" t="s">
        <v>287</v>
      </c>
      <c r="W149" s="17" t="s">
        <v>288</v>
      </c>
      <c r="X149" s="17" t="s">
        <v>289</v>
      </c>
      <c r="Y149" s="17" t="s">
        <v>290</v>
      </c>
      <c r="Z149" s="17" t="s">
        <v>291</v>
      </c>
      <c r="AA149" s="17" t="s">
        <v>292</v>
      </c>
      <c r="AB149" s="154">
        <v>0</v>
      </c>
    </row>
    <row r="150" spans="2:30" ht="15.75" customHeight="1">
      <c r="B150" s="225" t="str">
        <f>$B$147&amp;" - "&amp;C150</f>
        <v>Process Loads - Deli Exhaust On/Off</v>
      </c>
      <c r="C150" s="226" t="s">
        <v>496</v>
      </c>
      <c r="D150" s="16" t="s">
        <v>293</v>
      </c>
      <c r="E150" s="101">
        <v>0</v>
      </c>
      <c r="F150" s="101">
        <v>0</v>
      </c>
      <c r="G150" s="101">
        <v>0</v>
      </c>
      <c r="H150" s="101">
        <v>0</v>
      </c>
      <c r="I150" s="101">
        <v>0</v>
      </c>
      <c r="J150" s="101">
        <v>0</v>
      </c>
      <c r="K150" s="101">
        <v>1</v>
      </c>
      <c r="L150" s="101">
        <v>1</v>
      </c>
      <c r="M150" s="101">
        <v>1</v>
      </c>
      <c r="N150" s="101">
        <v>1</v>
      </c>
      <c r="O150" s="101">
        <v>1</v>
      </c>
      <c r="P150" s="101">
        <v>1</v>
      </c>
      <c r="Q150" s="101">
        <v>1</v>
      </c>
      <c r="R150" s="101">
        <v>1</v>
      </c>
      <c r="S150" s="101">
        <v>1</v>
      </c>
      <c r="T150" s="101">
        <v>1</v>
      </c>
      <c r="U150" s="101">
        <v>1</v>
      </c>
      <c r="V150" s="101">
        <v>1</v>
      </c>
      <c r="W150" s="101">
        <v>1</v>
      </c>
      <c r="X150" s="101">
        <v>1</v>
      </c>
      <c r="Y150" s="101">
        <v>1</v>
      </c>
      <c r="Z150" s="101">
        <v>1</v>
      </c>
      <c r="AA150" s="101">
        <v>0</v>
      </c>
      <c r="AB150" s="101">
        <v>0</v>
      </c>
      <c r="AC150" s="228" t="s">
        <v>464</v>
      </c>
    </row>
    <row r="151" spans="2:30">
      <c r="B151" s="225"/>
      <c r="C151" s="226"/>
      <c r="D151" s="16" t="s">
        <v>294</v>
      </c>
      <c r="E151" s="101">
        <v>0</v>
      </c>
      <c r="F151" s="101">
        <v>0</v>
      </c>
      <c r="G151" s="101">
        <v>0</v>
      </c>
      <c r="H151" s="101">
        <v>0</v>
      </c>
      <c r="I151" s="101">
        <v>0</v>
      </c>
      <c r="J151" s="101">
        <v>0</v>
      </c>
      <c r="K151" s="101">
        <v>1</v>
      </c>
      <c r="L151" s="101">
        <v>1</v>
      </c>
      <c r="M151" s="101">
        <v>1</v>
      </c>
      <c r="N151" s="101">
        <v>1</v>
      </c>
      <c r="O151" s="101">
        <v>1</v>
      </c>
      <c r="P151" s="101">
        <v>1</v>
      </c>
      <c r="Q151" s="101">
        <v>1</v>
      </c>
      <c r="R151" s="101">
        <v>1</v>
      </c>
      <c r="S151" s="101">
        <v>1</v>
      </c>
      <c r="T151" s="101">
        <v>1</v>
      </c>
      <c r="U151" s="101">
        <v>1</v>
      </c>
      <c r="V151" s="101">
        <v>1</v>
      </c>
      <c r="W151" s="101">
        <v>1</v>
      </c>
      <c r="X151" s="101">
        <v>1</v>
      </c>
      <c r="Y151" s="101">
        <v>1</v>
      </c>
      <c r="Z151" s="101">
        <v>1</v>
      </c>
      <c r="AA151" s="101">
        <v>0</v>
      </c>
      <c r="AB151" s="101">
        <v>0</v>
      </c>
      <c r="AC151" s="229"/>
    </row>
    <row r="152" spans="2:30">
      <c r="B152" s="225"/>
      <c r="C152" s="226"/>
      <c r="D152" s="16" t="s">
        <v>295</v>
      </c>
      <c r="E152" s="101">
        <v>0</v>
      </c>
      <c r="F152" s="101">
        <v>0</v>
      </c>
      <c r="G152" s="101">
        <v>0</v>
      </c>
      <c r="H152" s="101">
        <v>0</v>
      </c>
      <c r="I152" s="101">
        <v>0</v>
      </c>
      <c r="J152" s="101">
        <v>0</v>
      </c>
      <c r="K152" s="101">
        <v>1</v>
      </c>
      <c r="L152" s="101">
        <v>1</v>
      </c>
      <c r="M152" s="101">
        <v>1</v>
      </c>
      <c r="N152" s="101">
        <v>1</v>
      </c>
      <c r="O152" s="101">
        <v>1</v>
      </c>
      <c r="P152" s="101">
        <v>1</v>
      </c>
      <c r="Q152" s="101">
        <v>1</v>
      </c>
      <c r="R152" s="101">
        <v>1</v>
      </c>
      <c r="S152" s="101">
        <v>1</v>
      </c>
      <c r="T152" s="101">
        <v>1</v>
      </c>
      <c r="U152" s="101">
        <v>1</v>
      </c>
      <c r="V152" s="101">
        <v>1</v>
      </c>
      <c r="W152" s="101">
        <v>1</v>
      </c>
      <c r="X152" s="101">
        <v>1</v>
      </c>
      <c r="Y152" s="101">
        <v>1</v>
      </c>
      <c r="Z152" s="101">
        <v>1</v>
      </c>
      <c r="AA152" s="101">
        <v>0</v>
      </c>
      <c r="AB152" s="101">
        <v>0</v>
      </c>
      <c r="AC152" s="230"/>
    </row>
    <row r="153" spans="2:30">
      <c r="B153" s="225" t="str">
        <f>$B$147&amp;" - "&amp;C153</f>
        <v xml:space="preserve">Process Loads - </v>
      </c>
      <c r="C153" s="226"/>
      <c r="D153" s="16" t="s">
        <v>293</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8"/>
    </row>
    <row r="154" spans="2:30">
      <c r="B154" s="225"/>
      <c r="C154" s="226"/>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9"/>
    </row>
    <row r="155" spans="2:30">
      <c r="B155" s="225"/>
      <c r="C155" s="226"/>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0"/>
    </row>
    <row r="156" spans="2:30">
      <c r="B156" s="225" t="str">
        <f>$B$147&amp;" - "&amp;C156</f>
        <v xml:space="preserve">Process Loads - </v>
      </c>
      <c r="C156" s="226"/>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8"/>
    </row>
    <row r="157" spans="2:30">
      <c r="B157" s="225"/>
      <c r="C157" s="226"/>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9"/>
    </row>
    <row r="158" spans="2:30">
      <c r="B158" s="225"/>
      <c r="C158" s="226"/>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0"/>
    </row>
    <row r="159" spans="2:30">
      <c r="B159" s="225" t="str">
        <f>$B$147&amp;" - "&amp;C159</f>
        <v xml:space="preserve">Process Loads - </v>
      </c>
      <c r="C159" s="226"/>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5"/>
      <c r="C160" s="226"/>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5"/>
      <c r="C161" s="226"/>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5" t="str">
        <f>$B$147&amp;" - "&amp;C162</f>
        <v xml:space="preserve">Process Loads - </v>
      </c>
      <c r="C162" s="226"/>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5"/>
      <c r="C163" s="226"/>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5"/>
      <c r="C164" s="226"/>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0:C12">
    <cfRule type="containsText" dxfId="93" priority="40" operator="containsText" text="Example:">
      <formula>NOT(ISERROR(SEARCH("Example:",C10)))</formula>
    </cfRule>
  </conditionalFormatting>
  <conditionalFormatting sqref="C16:C24">
    <cfRule type="containsText" dxfId="92" priority="39" operator="containsText" text="Example:">
      <formula>NOT(ISERROR(SEARCH("Example:",C16)))</formula>
    </cfRule>
  </conditionalFormatting>
  <conditionalFormatting sqref="C45:C47 C51:C59">
    <cfRule type="containsText" dxfId="91" priority="38" operator="containsText" text="Example:">
      <formula>NOT(ISERROR(SEARCH("Example:",C45)))</formula>
    </cfRule>
  </conditionalFormatting>
  <conditionalFormatting sqref="C80:C82 C86:C94">
    <cfRule type="containsText" dxfId="90" priority="37" operator="containsText" text="Example:">
      <formula>NOT(ISERROR(SEARCH("Example:",C80)))</formula>
    </cfRule>
  </conditionalFormatting>
  <conditionalFormatting sqref="AC10:AC12">
    <cfRule type="containsText" dxfId="89" priority="36" operator="containsText" text="Example">
      <formula>NOT(ISERROR(SEARCH("Example",AC10)))</formula>
    </cfRule>
  </conditionalFormatting>
  <conditionalFormatting sqref="AC16:AC18">
    <cfRule type="containsText" dxfId="88" priority="35" operator="containsText" text="Example">
      <formula>NOT(ISERROR(SEARCH("Example",AC16)))</formula>
    </cfRule>
  </conditionalFormatting>
  <conditionalFormatting sqref="AC19:AC21">
    <cfRule type="containsText" dxfId="87" priority="34" operator="containsText" text="Example">
      <formula>NOT(ISERROR(SEARCH("Example",AC19)))</formula>
    </cfRule>
  </conditionalFormatting>
  <conditionalFormatting sqref="AC22:AC24">
    <cfRule type="containsText" dxfId="86" priority="33" operator="containsText" text="Example">
      <formula>NOT(ISERROR(SEARCH("Example",AC22)))</formula>
    </cfRule>
  </conditionalFormatting>
  <conditionalFormatting sqref="AC51:AC53">
    <cfRule type="containsText" dxfId="85" priority="32" operator="containsText" text="Example">
      <formula>NOT(ISERROR(SEARCH("Example",AC51)))</formula>
    </cfRule>
  </conditionalFormatting>
  <conditionalFormatting sqref="AC54:AC56">
    <cfRule type="containsText" dxfId="84" priority="31" operator="containsText" text="Example">
      <formula>NOT(ISERROR(SEARCH("Example",AC54)))</formula>
    </cfRule>
  </conditionalFormatting>
  <conditionalFormatting sqref="AC57:AC59">
    <cfRule type="containsText" dxfId="83" priority="30" operator="containsText" text="Example">
      <formula>NOT(ISERROR(SEARCH("Example",AC57)))</formula>
    </cfRule>
  </conditionalFormatting>
  <conditionalFormatting sqref="AC86:AC88">
    <cfRule type="containsText" dxfId="82" priority="29" operator="containsText" text="Example">
      <formula>NOT(ISERROR(SEARCH("Example",AC86)))</formula>
    </cfRule>
  </conditionalFormatting>
  <conditionalFormatting sqref="AC89:AC91">
    <cfRule type="containsText" dxfId="81" priority="28" operator="containsText" text="Example">
      <formula>NOT(ISERROR(SEARCH("Example",AC89)))</formula>
    </cfRule>
  </conditionalFormatting>
  <conditionalFormatting sqref="AC92:AC94">
    <cfRule type="containsText" dxfId="80" priority="27" operator="containsText" text="Example">
      <formula>NOT(ISERROR(SEARCH("Example",AC92)))</formula>
    </cfRule>
  </conditionalFormatting>
  <conditionalFormatting sqref="C115:C117 C121:C129">
    <cfRule type="containsText" dxfId="79" priority="26" operator="containsText" text="Example:">
      <formula>NOT(ISERROR(SEARCH("Example:",C115)))</formula>
    </cfRule>
  </conditionalFormatting>
  <conditionalFormatting sqref="AC121:AC123">
    <cfRule type="containsText" dxfId="78" priority="25" operator="containsText" text="Example">
      <formula>NOT(ISERROR(SEARCH("Example",AC121)))</formula>
    </cfRule>
  </conditionalFormatting>
  <conditionalFormatting sqref="AC124:AC126">
    <cfRule type="containsText" dxfId="77" priority="24" operator="containsText" text="Example">
      <formula>NOT(ISERROR(SEARCH("Example",AC124)))</formula>
    </cfRule>
  </conditionalFormatting>
  <conditionalFormatting sqref="AC127:AC129">
    <cfRule type="containsText" dxfId="76" priority="23" operator="containsText" text="Example">
      <formula>NOT(ISERROR(SEARCH("Example",AC127)))</formula>
    </cfRule>
  </conditionalFormatting>
  <conditionalFormatting sqref="C150:C164">
    <cfRule type="containsText" dxfId="75" priority="22" operator="containsText" text="Example:">
      <formula>NOT(ISERROR(SEARCH("Example:",C150)))</formula>
    </cfRule>
  </conditionalFormatting>
  <conditionalFormatting sqref="AC153:AC155">
    <cfRule type="containsText" dxfId="74" priority="21" operator="containsText" text="Example">
      <formula>NOT(ISERROR(SEARCH("Example",AC153)))</formula>
    </cfRule>
  </conditionalFormatting>
  <conditionalFormatting sqref="AC156:AC158">
    <cfRule type="containsText" dxfId="73" priority="20" operator="containsText" text="Example">
      <formula>NOT(ISERROR(SEARCH("Example",AC156)))</formula>
    </cfRule>
  </conditionalFormatting>
  <conditionalFormatting sqref="AC159:AC161">
    <cfRule type="containsText" dxfId="72" priority="19" operator="containsText" text="Example">
      <formula>NOT(ISERROR(SEARCH("Example",AC159)))</formula>
    </cfRule>
  </conditionalFormatting>
  <conditionalFormatting sqref="AC162:AC164">
    <cfRule type="containsText" dxfId="71" priority="18" operator="containsText" text="Example">
      <formula>NOT(ISERROR(SEARCH("Example",AC162)))</formula>
    </cfRule>
  </conditionalFormatting>
  <conditionalFormatting sqref="C13:C15">
    <cfRule type="containsText" dxfId="70" priority="13" operator="containsText" text="Example:">
      <formula>NOT(ISERROR(SEARCH("Example:",C13)))</formula>
    </cfRule>
  </conditionalFormatting>
  <conditionalFormatting sqref="AC13:AC15">
    <cfRule type="containsText" dxfId="69" priority="12" operator="containsText" text="Example">
      <formula>NOT(ISERROR(SEARCH("Example",AC13)))</formula>
    </cfRule>
  </conditionalFormatting>
  <conditionalFormatting sqref="C48:C50">
    <cfRule type="containsText" dxfId="68" priority="11" operator="containsText" text="Example:">
      <formula>NOT(ISERROR(SEARCH("Example:",C48)))</formula>
    </cfRule>
  </conditionalFormatting>
  <conditionalFormatting sqref="C83:C85">
    <cfRule type="containsText" dxfId="67" priority="10" operator="containsText" text="Example:">
      <formula>NOT(ISERROR(SEARCH("Example:",C83)))</formula>
    </cfRule>
  </conditionalFormatting>
  <conditionalFormatting sqref="C118:C120">
    <cfRule type="containsText" dxfId="66" priority="9" operator="containsText" text="Example:">
      <formula>NOT(ISERROR(SEARCH("Example:",C118)))</formula>
    </cfRule>
  </conditionalFormatting>
  <conditionalFormatting sqref="AC118:AC120">
    <cfRule type="containsText" dxfId="65" priority="8" operator="containsText" text="Example">
      <formula>NOT(ISERROR(SEARCH("Example",AC118)))</formula>
    </cfRule>
  </conditionalFormatting>
  <conditionalFormatting sqref="AC83:AC85">
    <cfRule type="containsText" dxfId="64" priority="7" operator="containsText" text="Example">
      <formula>NOT(ISERROR(SEARCH("Example",AC83)))</formula>
    </cfRule>
  </conditionalFormatting>
  <conditionalFormatting sqref="AC48:AC50">
    <cfRule type="containsText" dxfId="63" priority="6" operator="containsText" text="Example">
      <formula>NOT(ISERROR(SEARCH("Example",AC48)))</formula>
    </cfRule>
  </conditionalFormatting>
  <conditionalFormatting sqref="AC45:AC47">
    <cfRule type="containsText" dxfId="62" priority="5" operator="containsText" text="Example">
      <formula>NOT(ISERROR(SEARCH("Example",AC45)))</formula>
    </cfRule>
  </conditionalFormatting>
  <conditionalFormatting sqref="AC80:AC82">
    <cfRule type="containsText" dxfId="61" priority="4" operator="containsText" text="Example">
      <formula>NOT(ISERROR(SEARCH("Example",AC80)))</formula>
    </cfRule>
  </conditionalFormatting>
  <conditionalFormatting sqref="AC115:AC117">
    <cfRule type="containsText" dxfId="60" priority="3" operator="containsText" text="Example">
      <formula>NOT(ISERROR(SEARCH("Example",AC115)))</formula>
    </cfRule>
  </conditionalFormatting>
  <conditionalFormatting sqref="AC150:AC152">
    <cfRule type="containsText" dxfId="59" priority="1" operator="containsText" text="Example">
      <formula>NOT(ISERROR(SEARCH("Example",AC150)))</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42"/>
      <c r="C1" s="242"/>
      <c r="D1" s="242"/>
      <c r="E1" s="242"/>
      <c r="F1" s="242"/>
      <c r="G1" s="242"/>
      <c r="H1" s="242"/>
      <c r="I1" s="242"/>
      <c r="J1" s="242"/>
      <c r="K1" s="242"/>
      <c r="L1" s="242"/>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175" t="s">
        <v>303</v>
      </c>
      <c r="D2" s="126"/>
      <c r="E2" s="126"/>
      <c r="F2" s="126"/>
      <c r="G2" s="244" t="str">
        <f>Project_Name</f>
        <v>Carbon Free Boston</v>
      </c>
      <c r="H2" s="244"/>
      <c r="I2" s="244"/>
      <c r="J2" s="142"/>
      <c r="K2" s="69" t="s">
        <v>304</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175"/>
      <c r="D3" s="126"/>
      <c r="E3" s="126"/>
      <c r="F3" s="126"/>
      <c r="G3" s="244" t="str">
        <f>Project_Number</f>
        <v>259104-00</v>
      </c>
      <c r="H3" s="244"/>
      <c r="I3" s="244"/>
      <c r="J3" s="142"/>
      <c r="K3" s="73" t="s">
        <v>305</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175"/>
      <c r="D4" s="126"/>
      <c r="E4" s="126"/>
      <c r="F4" s="126"/>
      <c r="G4" s="133"/>
      <c r="H4" s="133"/>
      <c r="I4" s="133"/>
      <c r="J4" s="133"/>
      <c r="K4" s="73" t="s">
        <v>306</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307</v>
      </c>
      <c r="H5" s="8"/>
      <c r="I5" s="8" t="s">
        <v>308</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39" t="s">
        <v>309</v>
      </c>
      <c r="C8" s="177"/>
      <c r="D8" s="178"/>
      <c r="E8" s="178"/>
      <c r="F8" s="179"/>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39" t="s">
        <v>310</v>
      </c>
      <c r="C9" s="177"/>
      <c r="D9" s="178"/>
      <c r="E9" s="178"/>
      <c r="F9" s="179"/>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39" t="s">
        <v>311</v>
      </c>
      <c r="C10" s="177"/>
      <c r="D10" s="178"/>
      <c r="E10" s="178"/>
      <c r="F10" s="179"/>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39"/>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02" t="s">
        <v>312</v>
      </c>
      <c r="C12" s="203"/>
      <c r="D12" s="203"/>
      <c r="E12" s="203"/>
      <c r="F12" s="203"/>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39" t="s">
        <v>313</v>
      </c>
      <c r="C13" s="177" t="s">
        <v>314</v>
      </c>
      <c r="D13" s="178"/>
      <c r="E13" s="178"/>
      <c r="F13" s="179"/>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39" t="s">
        <v>315</v>
      </c>
      <c r="C14" s="177"/>
      <c r="D14" s="178"/>
      <c r="E14" s="178"/>
      <c r="F14" s="179"/>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39" t="s">
        <v>316</v>
      </c>
      <c r="C15" s="177"/>
      <c r="D15" s="178"/>
      <c r="E15" s="178"/>
      <c r="F15" s="179"/>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39" t="s">
        <v>317</v>
      </c>
      <c r="C16" s="177"/>
      <c r="D16" s="178"/>
      <c r="E16" s="178"/>
      <c r="F16" s="179"/>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39" t="s">
        <v>318</v>
      </c>
      <c r="C17" s="177"/>
      <c r="D17" s="178"/>
      <c r="E17" s="178"/>
      <c r="F17" s="179"/>
      <c r="G17" s="18"/>
      <c r="H17" s="18"/>
      <c r="I17" s="18"/>
      <c r="J17" s="133"/>
      <c r="K17" s="133"/>
    </row>
    <row r="18" spans="2:11" s="70" customFormat="1" ht="15.75" customHeight="1">
      <c r="B18" s="139" t="s">
        <v>319</v>
      </c>
      <c r="C18" s="177"/>
      <c r="D18" s="178"/>
      <c r="E18" s="178"/>
      <c r="F18" s="179"/>
      <c r="G18" s="18"/>
      <c r="H18" s="18"/>
      <c r="I18" s="18"/>
      <c r="J18" s="133"/>
      <c r="K18" s="133"/>
    </row>
    <row r="19" spans="2:11" s="88" customFormat="1" ht="30.95" customHeight="1">
      <c r="B19" s="139" t="s">
        <v>320</v>
      </c>
      <c r="C19" s="87"/>
      <c r="D19" s="87" t="s">
        <v>321</v>
      </c>
      <c r="E19" s="177"/>
      <c r="F19" s="179"/>
      <c r="G19" s="18"/>
      <c r="H19" s="18"/>
      <c r="I19" s="18"/>
      <c r="J19" s="133"/>
      <c r="K19" s="133"/>
    </row>
    <row r="20" spans="2:11" s="77" customFormat="1" ht="47.25" customHeight="1">
      <c r="B20" s="139" t="s">
        <v>322</v>
      </c>
      <c r="C20" s="177"/>
      <c r="D20" s="178"/>
      <c r="E20" s="178"/>
      <c r="F20" s="179"/>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323</v>
      </c>
      <c r="C22" s="8" t="s">
        <v>324</v>
      </c>
      <c r="D22" s="8" t="s">
        <v>325</v>
      </c>
      <c r="E22" s="8" t="s">
        <v>326</v>
      </c>
      <c r="F22" s="8" t="s">
        <v>204</v>
      </c>
      <c r="G22" s="133"/>
      <c r="H22" s="18"/>
      <c r="I22" s="18"/>
      <c r="J22" s="133"/>
      <c r="K22" s="133"/>
    </row>
    <row r="23" spans="2:11" s="77" customFormat="1" ht="15.75" customHeight="1">
      <c r="B23" s="84" t="s">
        <v>327</v>
      </c>
      <c r="C23" s="134"/>
      <c r="D23" s="134"/>
      <c r="E23" s="134"/>
      <c r="F23" s="134" t="str">
        <f>IF(ISNUMBER(SEARCH("ft", Area)), "kBtu/ft²/year", "kWh/m²/year")</f>
        <v>kBtu/ft²/year</v>
      </c>
      <c r="G23" s="18"/>
      <c r="H23" s="18"/>
      <c r="I23" s="18"/>
      <c r="J23" s="133"/>
      <c r="K23" s="133"/>
    </row>
    <row r="24" spans="2:11" s="77" customFormat="1" ht="15.75" customHeight="1">
      <c r="B24" s="84" t="s">
        <v>328</v>
      </c>
      <c r="C24" s="134"/>
      <c r="D24" s="134"/>
      <c r="E24" s="134"/>
      <c r="F24" s="134" t="str">
        <f>IF(ISNUMBER(SEARCH("ft", Area)), "Btu/ft²", "W/m²")</f>
        <v>Btu/ft²</v>
      </c>
      <c r="G24" s="18"/>
      <c r="H24" s="18"/>
      <c r="I24" s="18"/>
      <c r="J24" s="133"/>
      <c r="K24" s="133"/>
    </row>
    <row r="25" spans="2:11" s="77" customFormat="1" ht="15.75" customHeight="1">
      <c r="B25" s="84" t="s">
        <v>329</v>
      </c>
      <c r="C25" s="134"/>
      <c r="D25" s="134"/>
      <c r="E25" s="134"/>
      <c r="F25" s="134" t="str">
        <f>IF(ISNUMBER(SEARCH("ft", Area)), "ft²/ton", "W/m²")</f>
        <v>ft²/ton</v>
      </c>
      <c r="G25" s="18"/>
      <c r="H25" s="18"/>
      <c r="I25" s="18"/>
      <c r="J25" s="133"/>
      <c r="K25" s="133"/>
    </row>
    <row r="26" spans="2:11" s="77" customFormat="1" ht="15.75" customHeight="1">
      <c r="B26" s="84" t="s">
        <v>330</v>
      </c>
      <c r="C26" s="134"/>
      <c r="D26" s="134"/>
      <c r="E26" s="134"/>
      <c r="F26" s="134" t="str">
        <f>IF(ISNUMBER(SEARCH("ft", Area)), "cfm/ft²", "L/s/m²")</f>
        <v>cfm/ft²</v>
      </c>
      <c r="G26" s="18"/>
      <c r="H26" s="18"/>
      <c r="I26" s="18"/>
      <c r="J26" s="133"/>
      <c r="K26" s="133"/>
    </row>
    <row r="27" spans="2:11" s="88" customFormat="1" ht="15.75" customHeight="1">
      <c r="B27" s="84" t="s">
        <v>331</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0"/>
      <c r="K28" s="133"/>
    </row>
    <row r="29" spans="2:11" ht="18.75">
      <c r="B29" s="239" t="s">
        <v>332</v>
      </c>
      <c r="C29" s="240"/>
      <c r="D29" s="240"/>
      <c r="E29" s="240"/>
      <c r="F29" s="240"/>
      <c r="G29" s="240"/>
      <c r="H29" s="240"/>
      <c r="I29" s="241"/>
      <c r="J29" s="140"/>
      <c r="K29" s="133"/>
    </row>
    <row r="30" spans="2:11" ht="15.75" customHeight="1">
      <c r="B30" s="21"/>
      <c r="C30" s="233" t="s">
        <v>333</v>
      </c>
      <c r="D30" s="233"/>
      <c r="E30" s="233"/>
      <c r="F30" s="234"/>
      <c r="G30" s="22"/>
      <c r="H30" s="21"/>
      <c r="I30" s="22"/>
      <c r="J30" s="140"/>
      <c r="K30" s="133"/>
    </row>
    <row r="31" spans="2:11" ht="15.75" customHeight="1">
      <c r="B31" s="133"/>
      <c r="C31" s="227" t="s">
        <v>334</v>
      </c>
      <c r="D31" s="227"/>
      <c r="E31" s="227"/>
      <c r="F31" s="232"/>
      <c r="G31" s="134"/>
      <c r="H31" s="133"/>
      <c r="I31" s="134"/>
      <c r="J31" s="140"/>
      <c r="K31" s="133"/>
    </row>
    <row r="32" spans="2:11" ht="15.75" customHeight="1">
      <c r="B32" s="133"/>
      <c r="C32" s="235" t="s">
        <v>335</v>
      </c>
      <c r="D32" s="235"/>
      <c r="E32" s="235"/>
      <c r="F32" s="236"/>
      <c r="G32" s="134"/>
      <c r="H32" s="133"/>
      <c r="I32" s="134"/>
      <c r="J32" s="140"/>
      <c r="K32" s="133"/>
    </row>
    <row r="33" spans="2:12" ht="45" customHeight="1">
      <c r="B33" s="9" t="s">
        <v>336</v>
      </c>
      <c r="C33" s="180"/>
      <c r="D33" s="180"/>
      <c r="E33" s="180"/>
      <c r="F33" s="180"/>
      <c r="G33" s="180"/>
      <c r="H33" s="180"/>
      <c r="I33" s="180"/>
      <c r="J33" s="140"/>
      <c r="K33" s="133"/>
      <c r="L33" s="133"/>
    </row>
    <row r="34" spans="2:12">
      <c r="B34" s="133"/>
      <c r="C34" s="140"/>
      <c r="D34" s="140"/>
      <c r="E34" s="140"/>
      <c r="F34" s="140"/>
      <c r="G34" s="133"/>
      <c r="H34" s="133"/>
      <c r="I34" s="140"/>
      <c r="J34" s="140"/>
      <c r="K34" s="133"/>
      <c r="L34" s="133"/>
    </row>
    <row r="35" spans="2:12" ht="18.75">
      <c r="B35" s="239" t="s">
        <v>337</v>
      </c>
      <c r="C35" s="240"/>
      <c r="D35" s="240"/>
      <c r="E35" s="240"/>
      <c r="F35" s="240"/>
      <c r="G35" s="240"/>
      <c r="H35" s="240"/>
      <c r="I35" s="241"/>
      <c r="J35" s="140"/>
      <c r="K35" s="133"/>
      <c r="L35" s="133"/>
    </row>
    <row r="36" spans="2:12" ht="15.75" customHeight="1">
      <c r="B36" s="133"/>
      <c r="C36" s="233" t="s">
        <v>338</v>
      </c>
      <c r="D36" s="233"/>
      <c r="E36" s="233"/>
      <c r="F36" s="234"/>
      <c r="G36" s="22"/>
      <c r="H36" s="21"/>
      <c r="I36" s="22"/>
      <c r="J36" s="140"/>
      <c r="K36" s="133"/>
      <c r="L36" s="133"/>
    </row>
    <row r="37" spans="2:12" ht="15.75" customHeight="1">
      <c r="B37" s="133"/>
      <c r="C37" s="227" t="s">
        <v>339</v>
      </c>
      <c r="D37" s="227"/>
      <c r="E37" s="227"/>
      <c r="F37" s="232"/>
      <c r="G37" s="134"/>
      <c r="H37" s="133"/>
      <c r="I37" s="134"/>
      <c r="J37" s="140"/>
      <c r="K37" s="133"/>
      <c r="L37" s="133"/>
    </row>
    <row r="38" spans="2:12" ht="15.75" customHeight="1">
      <c r="B38" s="133"/>
      <c r="C38" s="235" t="s">
        <v>340</v>
      </c>
      <c r="D38" s="235"/>
      <c r="E38" s="235"/>
      <c r="F38" s="236"/>
      <c r="G38" s="134"/>
      <c r="H38" s="133"/>
      <c r="I38" s="134"/>
      <c r="J38" s="140"/>
      <c r="K38" s="133"/>
      <c r="L38" s="133"/>
    </row>
    <row r="39" spans="2:12" ht="45" customHeight="1">
      <c r="B39" s="9" t="s">
        <v>336</v>
      </c>
      <c r="C39" s="180"/>
      <c r="D39" s="180"/>
      <c r="E39" s="180"/>
      <c r="F39" s="180"/>
      <c r="G39" s="180"/>
      <c r="H39" s="180"/>
      <c r="I39" s="180"/>
      <c r="J39" s="140"/>
      <c r="K39" s="133"/>
      <c r="L39" s="133"/>
    </row>
    <row r="40" spans="2:12">
      <c r="B40" s="133"/>
      <c r="C40" s="140"/>
      <c r="D40" s="140"/>
      <c r="E40" s="140"/>
      <c r="F40" s="140"/>
      <c r="G40" s="133"/>
      <c r="H40" s="133"/>
      <c r="I40" s="140"/>
      <c r="J40" s="140"/>
      <c r="K40" s="133"/>
      <c r="L40" s="133"/>
    </row>
    <row r="41" spans="2:12" ht="18.75">
      <c r="B41" s="239" t="s">
        <v>341</v>
      </c>
      <c r="C41" s="240"/>
      <c r="D41" s="240"/>
      <c r="E41" s="240"/>
      <c r="F41" s="240"/>
      <c r="G41" s="240"/>
      <c r="H41" s="240"/>
      <c r="I41" s="241"/>
      <c r="J41" s="140"/>
      <c r="K41" s="133"/>
      <c r="L41" s="133"/>
    </row>
    <row r="42" spans="2:12" ht="15.75" customHeight="1">
      <c r="B42" s="133"/>
      <c r="C42" s="233" t="s">
        <v>342</v>
      </c>
      <c r="D42" s="233"/>
      <c r="E42" s="233"/>
      <c r="F42" s="234"/>
      <c r="G42" s="22"/>
      <c r="H42" s="21"/>
      <c r="I42" s="22"/>
      <c r="J42" s="140"/>
      <c r="K42" s="133"/>
      <c r="L42" s="133"/>
    </row>
    <row r="43" spans="2:12" ht="15.75" customHeight="1">
      <c r="B43" s="133"/>
      <c r="C43" s="227" t="s">
        <v>343</v>
      </c>
      <c r="D43" s="227"/>
      <c r="E43" s="227"/>
      <c r="F43" s="232"/>
      <c r="G43" s="134"/>
      <c r="H43" s="24"/>
      <c r="I43" s="134"/>
      <c r="J43" s="140"/>
      <c r="K43" s="133"/>
      <c r="L43" s="133"/>
    </row>
    <row r="44" spans="2:12" ht="15.75" customHeight="1">
      <c r="B44" s="133"/>
      <c r="C44" s="235" t="s">
        <v>344</v>
      </c>
      <c r="D44" s="235"/>
      <c r="E44" s="235"/>
      <c r="F44" s="236"/>
      <c r="G44" s="22"/>
      <c r="H44" s="25"/>
      <c r="I44" s="22"/>
      <c r="J44" s="140"/>
      <c r="K44" s="133"/>
      <c r="L44" s="133"/>
    </row>
    <row r="45" spans="2:12" ht="45" customHeight="1">
      <c r="B45" s="9" t="s">
        <v>336</v>
      </c>
      <c r="C45" s="180"/>
      <c r="D45" s="180"/>
      <c r="E45" s="180"/>
      <c r="F45" s="180"/>
      <c r="G45" s="180"/>
      <c r="H45" s="180"/>
      <c r="I45" s="180"/>
      <c r="J45" s="140"/>
      <c r="K45" s="133"/>
      <c r="L45" s="133"/>
    </row>
    <row r="46" spans="2:12">
      <c r="B46" s="133"/>
      <c r="C46" s="140"/>
      <c r="D46" s="140"/>
      <c r="E46" s="140"/>
      <c r="F46" s="140"/>
      <c r="G46" s="133"/>
      <c r="H46" s="133"/>
      <c r="I46" s="140"/>
      <c r="J46" s="140"/>
      <c r="K46" s="133"/>
      <c r="L46" s="133"/>
    </row>
    <row r="47" spans="2:12" ht="18.75">
      <c r="B47" s="239" t="s">
        <v>345</v>
      </c>
      <c r="C47" s="240"/>
      <c r="D47" s="240"/>
      <c r="E47" s="240"/>
      <c r="F47" s="240"/>
      <c r="G47" s="240"/>
      <c r="H47" s="240"/>
      <c r="I47" s="241"/>
      <c r="J47" s="140"/>
      <c r="K47" s="133"/>
      <c r="L47" s="133"/>
    </row>
    <row r="48" spans="2:12" ht="31.5" customHeight="1">
      <c r="B48" s="133"/>
      <c r="C48" s="233" t="s">
        <v>346</v>
      </c>
      <c r="D48" s="233"/>
      <c r="E48" s="233"/>
      <c r="F48" s="234"/>
      <c r="G48" s="134"/>
      <c r="H48" s="133"/>
      <c r="I48" s="134"/>
      <c r="J48" s="140"/>
      <c r="K48" s="133"/>
      <c r="L48" s="133"/>
    </row>
    <row r="49" spans="2:10" ht="15.75" customHeight="1">
      <c r="B49" s="133"/>
      <c r="C49" s="235" t="s">
        <v>347</v>
      </c>
      <c r="D49" s="235"/>
      <c r="E49" s="235"/>
      <c r="F49" s="236"/>
      <c r="G49" s="134"/>
      <c r="H49" s="133"/>
      <c r="I49" s="134"/>
      <c r="J49" s="140"/>
    </row>
    <row r="50" spans="2:10" ht="45" customHeight="1">
      <c r="B50" s="9" t="s">
        <v>336</v>
      </c>
      <c r="C50" s="180"/>
      <c r="D50" s="180"/>
      <c r="E50" s="180"/>
      <c r="F50" s="180"/>
      <c r="G50" s="180"/>
      <c r="H50" s="180"/>
      <c r="I50" s="180"/>
      <c r="J50" s="140"/>
    </row>
    <row r="51" spans="2:10">
      <c r="B51" s="133"/>
      <c r="C51" s="140"/>
      <c r="D51" s="140"/>
      <c r="E51" s="140"/>
      <c r="F51" s="140"/>
      <c r="G51" s="133"/>
      <c r="H51" s="133"/>
      <c r="I51" s="140"/>
      <c r="J51" s="140"/>
    </row>
    <row r="52" spans="2:10" ht="18.75">
      <c r="B52" s="239" t="s">
        <v>348</v>
      </c>
      <c r="C52" s="240"/>
      <c r="D52" s="240"/>
      <c r="E52" s="240"/>
      <c r="F52" s="240"/>
      <c r="G52" s="240"/>
      <c r="H52" s="240"/>
      <c r="I52" s="241"/>
      <c r="J52" s="140"/>
    </row>
    <row r="53" spans="2:10" ht="15.75" customHeight="1">
      <c r="B53" s="133"/>
      <c r="C53" s="233" t="s">
        <v>349</v>
      </c>
      <c r="D53" s="233"/>
      <c r="E53" s="233"/>
      <c r="F53" s="234"/>
      <c r="G53" s="22"/>
      <c r="H53" s="23"/>
      <c r="I53" s="22"/>
      <c r="J53" s="140"/>
    </row>
    <row r="54" spans="2:10" s="88" customFormat="1" ht="15.75" customHeight="1">
      <c r="B54" s="133"/>
      <c r="C54" s="227" t="s">
        <v>350</v>
      </c>
      <c r="D54" s="227"/>
      <c r="E54" s="227"/>
      <c r="F54" s="232"/>
      <c r="G54" s="134"/>
      <c r="H54" s="24"/>
      <c r="I54" s="134"/>
      <c r="J54" s="140"/>
    </row>
    <row r="55" spans="2:10" ht="31.5" customHeight="1">
      <c r="B55" s="133"/>
      <c r="C55" s="227" t="s">
        <v>351</v>
      </c>
      <c r="D55" s="227"/>
      <c r="E55" s="227"/>
      <c r="F55" s="232"/>
      <c r="G55" s="134"/>
      <c r="H55" s="24"/>
      <c r="I55" s="134"/>
      <c r="J55" s="140"/>
    </row>
    <row r="56" spans="2:10" ht="31.5" customHeight="1">
      <c r="B56" s="133"/>
      <c r="C56" s="227" t="s">
        <v>352</v>
      </c>
      <c r="D56" s="227"/>
      <c r="E56" s="227"/>
      <c r="F56" s="232"/>
      <c r="G56" s="22"/>
      <c r="H56" s="24"/>
      <c r="I56" s="22"/>
      <c r="J56" s="140"/>
    </row>
    <row r="57" spans="2:10" ht="31.5" customHeight="1">
      <c r="B57" s="133"/>
      <c r="C57" s="231" t="s">
        <v>353</v>
      </c>
      <c r="D57" s="231"/>
      <c r="E57" s="231"/>
      <c r="F57" s="232"/>
      <c r="G57" s="134"/>
      <c r="H57" s="133"/>
      <c r="I57" s="134"/>
      <c r="J57" s="140"/>
    </row>
    <row r="58" spans="2:10" ht="15.75" customHeight="1">
      <c r="B58" s="133"/>
      <c r="C58" s="231" t="s">
        <v>354</v>
      </c>
      <c r="D58" s="231"/>
      <c r="E58" s="231"/>
      <c r="F58" s="232"/>
      <c r="G58" s="134"/>
      <c r="H58" s="24"/>
      <c r="I58" s="134"/>
      <c r="J58" s="140"/>
    </row>
    <row r="59" spans="2:10" ht="31.5" customHeight="1">
      <c r="B59" s="133"/>
      <c r="C59" s="231" t="s">
        <v>355</v>
      </c>
      <c r="D59" s="231"/>
      <c r="E59" s="231"/>
      <c r="F59" s="232"/>
      <c r="G59" s="134"/>
      <c r="H59" s="133"/>
      <c r="I59" s="134"/>
      <c r="J59" s="140"/>
    </row>
    <row r="60" spans="2:10" s="19" customFormat="1" ht="31.5" customHeight="1">
      <c r="B60" s="133"/>
      <c r="C60" s="235" t="s">
        <v>356</v>
      </c>
      <c r="D60" s="235"/>
      <c r="E60" s="235"/>
      <c r="F60" s="236"/>
      <c r="G60" s="22"/>
      <c r="H60" s="25"/>
      <c r="I60" s="22"/>
      <c r="J60" s="140"/>
    </row>
    <row r="61" spans="2:10" ht="45" customHeight="1">
      <c r="B61" s="9" t="s">
        <v>336</v>
      </c>
      <c r="C61" s="180"/>
      <c r="D61" s="180"/>
      <c r="E61" s="180"/>
      <c r="F61" s="180"/>
      <c r="G61" s="180"/>
      <c r="H61" s="180"/>
      <c r="I61" s="180"/>
      <c r="J61" s="140"/>
    </row>
    <row r="62" spans="2:10">
      <c r="B62" s="133"/>
      <c r="C62" s="140"/>
      <c r="D62" s="140"/>
      <c r="E62" s="140"/>
      <c r="F62" s="140"/>
      <c r="G62" s="133"/>
      <c r="H62" s="133"/>
      <c r="I62" s="140"/>
      <c r="J62" s="140"/>
    </row>
    <row r="63" spans="2:10" ht="18.75">
      <c r="B63" s="239" t="s">
        <v>357</v>
      </c>
      <c r="C63" s="240"/>
      <c r="D63" s="240"/>
      <c r="E63" s="240"/>
      <c r="F63" s="240"/>
      <c r="G63" s="240"/>
      <c r="H63" s="240"/>
      <c r="I63" s="241"/>
      <c r="J63" s="140"/>
    </row>
    <row r="64" spans="2:10" ht="15.75" customHeight="1">
      <c r="B64" s="133"/>
      <c r="C64" s="233" t="s">
        <v>358</v>
      </c>
      <c r="D64" s="233"/>
      <c r="E64" s="233"/>
      <c r="F64" s="234"/>
      <c r="G64" s="22"/>
      <c r="H64" s="23"/>
      <c r="I64" s="22"/>
      <c r="J64" s="140"/>
    </row>
    <row r="65" spans="2:10" ht="15.75" customHeight="1">
      <c r="B65" s="133"/>
      <c r="C65" s="231" t="s">
        <v>359</v>
      </c>
      <c r="D65" s="231"/>
      <c r="E65" s="231"/>
      <c r="F65" s="232"/>
      <c r="G65" s="134"/>
      <c r="H65" s="133"/>
      <c r="I65" s="134"/>
      <c r="J65" s="140"/>
    </row>
    <row r="66" spans="2:10" ht="15.75" customHeight="1">
      <c r="B66" s="133"/>
      <c r="C66" s="227" t="s">
        <v>360</v>
      </c>
      <c r="D66" s="227"/>
      <c r="E66" s="227"/>
      <c r="F66" s="232"/>
      <c r="G66" s="22"/>
      <c r="H66" s="24"/>
      <c r="I66" s="22"/>
      <c r="J66" s="140"/>
    </row>
    <row r="67" spans="2:10" ht="15.75" customHeight="1">
      <c r="B67" s="133"/>
      <c r="C67" s="231" t="s">
        <v>361</v>
      </c>
      <c r="D67" s="231"/>
      <c r="E67" s="231"/>
      <c r="F67" s="232"/>
      <c r="G67" s="134"/>
      <c r="H67" s="133"/>
      <c r="I67" s="134"/>
      <c r="J67" s="140"/>
    </row>
    <row r="68" spans="2:10" ht="31.5" customHeight="1">
      <c r="B68" s="133"/>
      <c r="C68" s="227" t="s">
        <v>362</v>
      </c>
      <c r="D68" s="227"/>
      <c r="E68" s="227"/>
      <c r="F68" s="232"/>
      <c r="G68" s="134"/>
      <c r="H68" s="24"/>
      <c r="I68" s="134"/>
      <c r="J68" s="140"/>
    </row>
    <row r="69" spans="2:10" ht="15.75" customHeight="1">
      <c r="B69" s="133"/>
      <c r="C69" s="231" t="s">
        <v>363</v>
      </c>
      <c r="D69" s="231"/>
      <c r="E69" s="231"/>
      <c r="F69" s="232"/>
      <c r="G69" s="134"/>
      <c r="H69" s="133"/>
      <c r="I69" s="134"/>
      <c r="J69" s="140"/>
    </row>
    <row r="70" spans="2:10" ht="15.75" customHeight="1">
      <c r="B70" s="133"/>
      <c r="C70" s="235" t="s">
        <v>364</v>
      </c>
      <c r="D70" s="235"/>
      <c r="E70" s="235"/>
      <c r="F70" s="236"/>
      <c r="G70" s="134"/>
      <c r="H70" s="133"/>
      <c r="I70" s="134"/>
      <c r="J70" s="140"/>
    </row>
    <row r="71" spans="2:10" ht="45" customHeight="1">
      <c r="B71" s="9" t="s">
        <v>336</v>
      </c>
      <c r="C71" s="180"/>
      <c r="D71" s="180"/>
      <c r="E71" s="180"/>
      <c r="F71" s="180"/>
      <c r="G71" s="180"/>
      <c r="H71" s="180"/>
      <c r="I71" s="180"/>
      <c r="J71" s="140"/>
    </row>
    <row r="72" spans="2:10">
      <c r="B72" s="133"/>
      <c r="C72" s="140"/>
      <c r="D72" s="140"/>
      <c r="E72" s="140"/>
      <c r="F72" s="140"/>
      <c r="G72" s="133"/>
      <c r="H72" s="133"/>
      <c r="I72" s="140"/>
      <c r="J72" s="140"/>
    </row>
    <row r="73" spans="2:10" ht="18.75">
      <c r="B73" s="239" t="s">
        <v>225</v>
      </c>
      <c r="C73" s="240"/>
      <c r="D73" s="240"/>
      <c r="E73" s="240"/>
      <c r="F73" s="240"/>
      <c r="G73" s="240"/>
      <c r="H73" s="240"/>
      <c r="I73" s="241"/>
      <c r="J73" s="140"/>
    </row>
    <row r="74" spans="2:10" ht="15.75" customHeight="1">
      <c r="B74" s="133"/>
      <c r="C74" s="233" t="s">
        <v>365</v>
      </c>
      <c r="D74" s="233"/>
      <c r="E74" s="233"/>
      <c r="F74" s="234"/>
      <c r="G74" s="22"/>
      <c r="H74" s="23"/>
      <c r="I74" s="22"/>
      <c r="J74" s="140"/>
    </row>
    <row r="75" spans="2:10" s="20" customFormat="1" ht="15.75" customHeight="1">
      <c r="B75" s="133"/>
      <c r="C75" s="227" t="s">
        <v>366</v>
      </c>
      <c r="D75" s="227"/>
      <c r="E75" s="227"/>
      <c r="F75" s="232"/>
      <c r="G75" s="22"/>
      <c r="H75" s="24"/>
      <c r="I75" s="22"/>
      <c r="J75" s="140"/>
    </row>
    <row r="76" spans="2:10" ht="15.75" customHeight="1">
      <c r="B76" s="133"/>
      <c r="C76" s="227" t="s">
        <v>367</v>
      </c>
      <c r="D76" s="227"/>
      <c r="E76" s="227"/>
      <c r="F76" s="232"/>
      <c r="G76" s="134"/>
      <c r="H76" s="24"/>
      <c r="I76" s="134"/>
      <c r="J76" s="140"/>
    </row>
    <row r="77" spans="2:10" ht="15.75" customHeight="1">
      <c r="B77" s="133"/>
      <c r="C77" s="231" t="s">
        <v>368</v>
      </c>
      <c r="D77" s="231"/>
      <c r="E77" s="231"/>
      <c r="F77" s="232"/>
      <c r="G77" s="134"/>
      <c r="H77" s="133"/>
      <c r="I77" s="134"/>
      <c r="J77" s="140"/>
    </row>
    <row r="78" spans="2:10" ht="15.75" customHeight="1">
      <c r="B78" s="133"/>
      <c r="C78" s="227" t="s">
        <v>369</v>
      </c>
      <c r="D78" s="227"/>
      <c r="E78" s="227"/>
      <c r="F78" s="232"/>
      <c r="G78" s="134"/>
      <c r="H78" s="24"/>
      <c r="I78" s="134"/>
      <c r="J78" s="140"/>
    </row>
    <row r="79" spans="2:10" ht="15.75" customHeight="1">
      <c r="B79" s="133"/>
      <c r="C79" s="231" t="s">
        <v>370</v>
      </c>
      <c r="D79" s="231"/>
      <c r="E79" s="231"/>
      <c r="F79" s="232"/>
      <c r="G79" s="134"/>
      <c r="H79" s="133"/>
      <c r="I79" s="134"/>
      <c r="J79" s="140"/>
    </row>
    <row r="80" spans="2:10" ht="15.75" customHeight="1">
      <c r="B80" s="133"/>
      <c r="C80" s="235" t="s">
        <v>371</v>
      </c>
      <c r="D80" s="235"/>
      <c r="E80" s="235"/>
      <c r="F80" s="236"/>
      <c r="G80" s="134"/>
      <c r="H80" s="133"/>
      <c r="I80" s="134"/>
      <c r="J80" s="140"/>
    </row>
    <row r="81" spans="2:10" ht="45" customHeight="1">
      <c r="B81" s="9" t="s">
        <v>336</v>
      </c>
      <c r="C81" s="180"/>
      <c r="D81" s="180"/>
      <c r="E81" s="180"/>
      <c r="F81" s="180"/>
      <c r="G81" s="180"/>
      <c r="H81" s="180"/>
      <c r="I81" s="180"/>
      <c r="J81" s="140"/>
    </row>
    <row r="82" spans="2:10">
      <c r="B82" s="133"/>
      <c r="C82" s="140"/>
      <c r="D82" s="140"/>
      <c r="E82" s="140"/>
      <c r="F82" s="140"/>
      <c r="G82" s="133"/>
      <c r="H82" s="133"/>
      <c r="I82" s="140"/>
      <c r="J82" s="140"/>
    </row>
    <row r="83" spans="2:10" ht="18.75">
      <c r="B83" s="239" t="s">
        <v>372</v>
      </c>
      <c r="C83" s="240"/>
      <c r="D83" s="240"/>
      <c r="E83" s="240"/>
      <c r="F83" s="240"/>
      <c r="G83" s="240"/>
      <c r="H83" s="240"/>
      <c r="I83" s="241"/>
      <c r="J83" s="140"/>
    </row>
    <row r="84" spans="2:10" ht="15.75" customHeight="1">
      <c r="B84" s="133"/>
      <c r="C84" s="233" t="s">
        <v>373</v>
      </c>
      <c r="D84" s="233"/>
      <c r="E84" s="233"/>
      <c r="F84" s="234"/>
      <c r="G84" s="22"/>
      <c r="H84" s="23"/>
      <c r="I84" s="22"/>
      <c r="J84" s="140"/>
    </row>
    <row r="85" spans="2:10" s="19" customFormat="1" ht="15.75" customHeight="1">
      <c r="B85" s="133"/>
      <c r="C85" s="227" t="s">
        <v>374</v>
      </c>
      <c r="D85" s="227"/>
      <c r="E85" s="227"/>
      <c r="F85" s="232"/>
      <c r="G85" s="134"/>
      <c r="H85" s="24"/>
      <c r="I85" s="134"/>
      <c r="J85" s="140"/>
    </row>
    <row r="86" spans="2:10" ht="15.75" customHeight="1">
      <c r="B86" s="133"/>
      <c r="C86" s="235" t="s">
        <v>375</v>
      </c>
      <c r="D86" s="235"/>
      <c r="E86" s="235"/>
      <c r="F86" s="236"/>
      <c r="G86" s="22"/>
      <c r="H86" s="24"/>
      <c r="I86" s="22"/>
      <c r="J86" s="140"/>
    </row>
    <row r="87" spans="2:10" ht="45" customHeight="1">
      <c r="B87" s="9" t="s">
        <v>336</v>
      </c>
      <c r="C87" s="180"/>
      <c r="D87" s="180"/>
      <c r="E87" s="180"/>
      <c r="F87" s="180"/>
      <c r="G87" s="180"/>
      <c r="H87" s="180"/>
      <c r="I87" s="180"/>
      <c r="J87" s="140"/>
    </row>
    <row r="88" spans="2:10">
      <c r="B88" s="133"/>
      <c r="C88" s="140"/>
      <c r="D88" s="140"/>
      <c r="E88" s="140"/>
      <c r="F88" s="140"/>
      <c r="G88" s="133"/>
      <c r="H88" s="133"/>
      <c r="I88" s="140"/>
      <c r="J88" s="140"/>
    </row>
    <row r="89" spans="2:10" ht="18.75">
      <c r="B89" s="239" t="s">
        <v>376</v>
      </c>
      <c r="C89" s="240"/>
      <c r="D89" s="240"/>
      <c r="E89" s="240"/>
      <c r="F89" s="240"/>
      <c r="G89" s="240"/>
      <c r="H89" s="240"/>
      <c r="I89" s="241"/>
      <c r="J89" s="140"/>
    </row>
    <row r="90" spans="2:10" ht="15.75" customHeight="1">
      <c r="B90" s="133"/>
      <c r="C90" s="233" t="s">
        <v>377</v>
      </c>
      <c r="D90" s="233"/>
      <c r="E90" s="233"/>
      <c r="F90" s="234"/>
      <c r="G90" s="22"/>
      <c r="H90" s="24"/>
      <c r="I90" s="22"/>
      <c r="J90" s="140"/>
    </row>
    <row r="91" spans="2:10" s="20" customFormat="1" ht="31.5" customHeight="1">
      <c r="B91" s="133"/>
      <c r="C91" s="227" t="s">
        <v>378</v>
      </c>
      <c r="D91" s="227"/>
      <c r="E91" s="227"/>
      <c r="F91" s="232"/>
      <c r="G91" s="22"/>
      <c r="H91" s="24"/>
      <c r="I91" s="22"/>
      <c r="J91" s="140"/>
    </row>
    <row r="92" spans="2:10" s="20" customFormat="1" ht="31.5" customHeight="1">
      <c r="B92" s="133"/>
      <c r="C92" s="227" t="s">
        <v>379</v>
      </c>
      <c r="D92" s="227"/>
      <c r="E92" s="227"/>
      <c r="F92" s="232"/>
      <c r="G92" s="22"/>
      <c r="H92" s="24"/>
      <c r="I92" s="22"/>
      <c r="J92" s="140"/>
    </row>
    <row r="93" spans="2:10" s="20" customFormat="1" ht="15.75" customHeight="1">
      <c r="B93" s="133"/>
      <c r="C93" s="227" t="s">
        <v>380</v>
      </c>
      <c r="D93" s="227"/>
      <c r="E93" s="227"/>
      <c r="F93" s="232"/>
      <c r="G93" s="22"/>
      <c r="H93" s="23"/>
      <c r="I93" s="22"/>
      <c r="J93" s="140"/>
    </row>
    <row r="94" spans="2:10" s="20" customFormat="1" ht="15.75" customHeight="1">
      <c r="B94" s="133"/>
      <c r="C94" s="227" t="s">
        <v>381</v>
      </c>
      <c r="D94" s="227"/>
      <c r="E94" s="227"/>
      <c r="F94" s="232"/>
      <c r="G94" s="22"/>
      <c r="H94" s="24"/>
      <c r="I94" s="22"/>
      <c r="J94" s="140"/>
    </row>
    <row r="95" spans="2:10" s="19" customFormat="1" ht="31.5" customHeight="1">
      <c r="B95" s="133"/>
      <c r="C95" s="231" t="s">
        <v>382</v>
      </c>
      <c r="D95" s="231"/>
      <c r="E95" s="231"/>
      <c r="F95" s="232"/>
      <c r="G95" s="134"/>
      <c r="H95" s="133"/>
      <c r="I95" s="134"/>
      <c r="J95" s="140"/>
    </row>
    <row r="96" spans="2:10" s="19" customFormat="1" ht="15.75" customHeight="1">
      <c r="B96" s="133"/>
      <c r="C96" s="231" t="s">
        <v>383</v>
      </c>
      <c r="D96" s="231"/>
      <c r="E96" s="231"/>
      <c r="F96" s="232"/>
      <c r="G96" s="134"/>
      <c r="H96" s="133"/>
      <c r="I96" s="134"/>
      <c r="J96" s="140"/>
    </row>
    <row r="97" spans="2:10" s="19" customFormat="1" ht="31.5" customHeight="1">
      <c r="B97" s="133"/>
      <c r="C97" s="227" t="s">
        <v>384</v>
      </c>
      <c r="D97" s="227"/>
      <c r="E97" s="227"/>
      <c r="F97" s="232"/>
      <c r="G97" s="22"/>
      <c r="H97" s="24"/>
      <c r="I97" s="22"/>
      <c r="J97" s="140"/>
    </row>
    <row r="98" spans="2:10" s="19" customFormat="1" ht="15.75" customHeight="1">
      <c r="B98" s="133"/>
      <c r="C98" s="231" t="s">
        <v>385</v>
      </c>
      <c r="D98" s="231"/>
      <c r="E98" s="231"/>
      <c r="F98" s="232"/>
      <c r="G98" s="134"/>
      <c r="H98" s="133"/>
      <c r="I98" s="134"/>
      <c r="J98" s="140"/>
    </row>
    <row r="99" spans="2:10" ht="31.5" customHeight="1">
      <c r="B99" s="133"/>
      <c r="C99" s="231" t="s">
        <v>386</v>
      </c>
      <c r="D99" s="231"/>
      <c r="E99" s="231"/>
      <c r="F99" s="232"/>
      <c r="G99" s="134"/>
      <c r="H99" s="133"/>
      <c r="I99" s="134"/>
      <c r="J99" s="140"/>
    </row>
    <row r="100" spans="2:10" ht="15.75" customHeight="1">
      <c r="B100" s="133"/>
      <c r="C100" s="227" t="s">
        <v>387</v>
      </c>
      <c r="D100" s="227"/>
      <c r="E100" s="227"/>
      <c r="F100" s="232"/>
      <c r="G100" s="134"/>
      <c r="H100" s="24"/>
      <c r="I100" s="134"/>
      <c r="J100" s="140"/>
    </row>
    <row r="101" spans="2:10" ht="15.75" customHeight="1">
      <c r="B101" s="133"/>
      <c r="C101" s="235" t="s">
        <v>388</v>
      </c>
      <c r="D101" s="235"/>
      <c r="E101" s="235"/>
      <c r="F101" s="236"/>
      <c r="G101" s="134"/>
      <c r="H101" s="133"/>
      <c r="I101" s="134"/>
      <c r="J101" s="140"/>
    </row>
    <row r="102" spans="2:10" ht="45" customHeight="1">
      <c r="B102" s="9" t="s">
        <v>336</v>
      </c>
      <c r="C102" s="180"/>
      <c r="D102" s="180"/>
      <c r="E102" s="180"/>
      <c r="F102" s="180"/>
      <c r="G102" s="180"/>
      <c r="H102" s="180"/>
      <c r="I102" s="180"/>
      <c r="J102" s="140"/>
    </row>
    <row r="103" spans="2:10">
      <c r="B103" s="133"/>
      <c r="C103" s="140"/>
      <c r="D103" s="140"/>
      <c r="E103" s="140"/>
      <c r="F103" s="140"/>
      <c r="G103" s="133"/>
      <c r="H103" s="133"/>
      <c r="I103" s="140"/>
      <c r="J103" s="140"/>
    </row>
    <row r="104" spans="2:10" ht="18.75">
      <c r="B104" s="239" t="s">
        <v>389</v>
      </c>
      <c r="C104" s="240"/>
      <c r="D104" s="240"/>
      <c r="E104" s="240"/>
      <c r="F104" s="240"/>
      <c r="G104" s="240"/>
      <c r="H104" s="240"/>
      <c r="I104" s="241"/>
      <c r="J104" s="140"/>
    </row>
    <row r="105" spans="2:10" ht="15.75" customHeight="1">
      <c r="B105" s="133"/>
      <c r="C105" s="233" t="s">
        <v>390</v>
      </c>
      <c r="D105" s="233"/>
      <c r="E105" s="233"/>
      <c r="F105" s="234"/>
      <c r="G105" s="134"/>
      <c r="H105" s="24"/>
      <c r="I105" s="134"/>
      <c r="J105" s="140"/>
    </row>
    <row r="106" spans="2:10" ht="15.75" customHeight="1">
      <c r="B106" s="133"/>
      <c r="C106" s="231" t="s">
        <v>391</v>
      </c>
      <c r="D106" s="231"/>
      <c r="E106" s="231"/>
      <c r="F106" s="232"/>
      <c r="G106" s="134"/>
      <c r="H106" s="133"/>
      <c r="I106" s="134"/>
      <c r="J106" s="140"/>
    </row>
    <row r="107" spans="2:10" s="20" customFormat="1" ht="15.75" customHeight="1">
      <c r="B107" s="133"/>
      <c r="C107" s="231" t="s">
        <v>392</v>
      </c>
      <c r="D107" s="231"/>
      <c r="E107" s="231"/>
      <c r="F107" s="232"/>
      <c r="G107" s="134"/>
      <c r="H107" s="133"/>
      <c r="I107" s="134"/>
      <c r="J107" s="140"/>
    </row>
    <row r="108" spans="2:10" ht="15.75" customHeight="1">
      <c r="B108" s="133"/>
      <c r="C108" s="227" t="s">
        <v>393</v>
      </c>
      <c r="D108" s="227"/>
      <c r="E108" s="227"/>
      <c r="F108" s="232"/>
      <c r="G108" s="134"/>
      <c r="H108" s="24"/>
      <c r="I108" s="134"/>
      <c r="J108" s="140"/>
    </row>
    <row r="109" spans="2:10" ht="31.5" customHeight="1">
      <c r="B109" s="133"/>
      <c r="C109" s="227" t="s">
        <v>394</v>
      </c>
      <c r="D109" s="227"/>
      <c r="E109" s="227"/>
      <c r="F109" s="232"/>
      <c r="G109" s="22"/>
      <c r="H109" s="24"/>
      <c r="I109" s="22"/>
      <c r="J109" s="140"/>
    </row>
    <row r="110" spans="2:10" ht="15.75" customHeight="1">
      <c r="B110" s="133"/>
      <c r="C110" s="231" t="s">
        <v>395</v>
      </c>
      <c r="D110" s="231"/>
      <c r="E110" s="231"/>
      <c r="F110" s="232"/>
      <c r="G110" s="134"/>
      <c r="H110" s="133"/>
      <c r="I110" s="134"/>
      <c r="J110" s="140"/>
    </row>
    <row r="111" spans="2:10" s="19" customFormat="1" ht="15.75" customHeight="1">
      <c r="B111" s="133"/>
      <c r="C111" s="235" t="s">
        <v>396</v>
      </c>
      <c r="D111" s="235"/>
      <c r="E111" s="235"/>
      <c r="F111" s="236"/>
      <c r="G111" s="134"/>
      <c r="H111" s="24"/>
      <c r="I111" s="134"/>
      <c r="J111" s="140"/>
    </row>
    <row r="112" spans="2:10" ht="45" customHeight="1">
      <c r="B112" s="9" t="s">
        <v>336</v>
      </c>
      <c r="C112" s="180"/>
      <c r="D112" s="180"/>
      <c r="E112" s="180"/>
      <c r="F112" s="180"/>
      <c r="G112" s="180"/>
      <c r="H112" s="180"/>
      <c r="I112" s="180"/>
      <c r="J112" s="140"/>
    </row>
    <row r="113" spans="2:10">
      <c r="B113" s="133"/>
      <c r="C113" s="140"/>
      <c r="D113" s="140"/>
      <c r="E113" s="140"/>
      <c r="F113" s="140"/>
      <c r="G113" s="133"/>
      <c r="H113" s="133"/>
      <c r="I113" s="140"/>
      <c r="J113" s="140"/>
    </row>
    <row r="114" spans="2:10" ht="18.75">
      <c r="B114" s="239" t="s">
        <v>397</v>
      </c>
      <c r="C114" s="240"/>
      <c r="D114" s="240"/>
      <c r="E114" s="240"/>
      <c r="F114" s="240"/>
      <c r="G114" s="240"/>
      <c r="H114" s="240"/>
      <c r="I114" s="241"/>
      <c r="J114" s="140"/>
    </row>
    <row r="115" spans="2:10" ht="15.75" customHeight="1">
      <c r="B115" s="133"/>
      <c r="C115" s="233" t="s">
        <v>398</v>
      </c>
      <c r="D115" s="233"/>
      <c r="E115" s="233"/>
      <c r="F115" s="234"/>
      <c r="G115" s="134"/>
      <c r="H115" s="24"/>
      <c r="I115" s="134"/>
      <c r="J115" s="140"/>
    </row>
    <row r="116" spans="2:10" ht="15.75" customHeight="1">
      <c r="B116" s="133"/>
      <c r="C116" s="231" t="s">
        <v>399</v>
      </c>
      <c r="D116" s="231"/>
      <c r="E116" s="231"/>
      <c r="F116" s="232"/>
      <c r="G116" s="134"/>
      <c r="H116" s="133"/>
      <c r="I116" s="134"/>
      <c r="J116" s="140"/>
    </row>
    <row r="117" spans="2:10" ht="15.75" customHeight="1">
      <c r="B117" s="133"/>
      <c r="C117" s="235" t="s">
        <v>400</v>
      </c>
      <c r="D117" s="235"/>
      <c r="E117" s="235"/>
      <c r="F117" s="236"/>
      <c r="G117" s="134"/>
      <c r="H117" s="133"/>
      <c r="I117" s="134"/>
      <c r="J117" s="140"/>
    </row>
    <row r="118" spans="2:10" ht="45" customHeight="1">
      <c r="B118" s="9" t="s">
        <v>336</v>
      </c>
      <c r="C118" s="180"/>
      <c r="D118" s="180"/>
      <c r="E118" s="180"/>
      <c r="F118" s="180"/>
      <c r="G118" s="180"/>
      <c r="H118" s="180"/>
      <c r="I118" s="180"/>
      <c r="J118" s="140"/>
    </row>
    <row r="119" spans="2:10">
      <c r="B119" s="133"/>
      <c r="C119" s="140"/>
      <c r="D119" s="140"/>
      <c r="E119" s="140"/>
      <c r="F119" s="140"/>
      <c r="G119" s="133"/>
      <c r="H119" s="133"/>
      <c r="I119" s="140"/>
      <c r="J119" s="140"/>
    </row>
    <row r="120" spans="2:10" ht="18.75">
      <c r="B120" s="239" t="s">
        <v>401</v>
      </c>
      <c r="C120" s="240"/>
      <c r="D120" s="240"/>
      <c r="E120" s="240"/>
      <c r="F120" s="240"/>
      <c r="G120" s="240"/>
      <c r="H120" s="240"/>
      <c r="I120" s="241"/>
      <c r="J120" s="140"/>
    </row>
    <row r="121" spans="2:10" ht="15.75" customHeight="1">
      <c r="B121" s="133"/>
      <c r="C121" s="233" t="s">
        <v>402</v>
      </c>
      <c r="D121" s="233"/>
      <c r="E121" s="233"/>
      <c r="F121" s="234"/>
      <c r="G121" s="134"/>
      <c r="H121" s="21"/>
      <c r="I121" s="134"/>
      <c r="J121" s="140"/>
    </row>
    <row r="122" spans="2:10" ht="31.5" customHeight="1">
      <c r="B122" s="133"/>
      <c r="C122" s="227" t="s">
        <v>403</v>
      </c>
      <c r="D122" s="227"/>
      <c r="E122" s="227"/>
      <c r="F122" s="232"/>
      <c r="G122" s="22"/>
      <c r="H122" s="24"/>
      <c r="I122" s="22"/>
      <c r="J122" s="140"/>
    </row>
    <row r="123" spans="2:10" ht="15.75" customHeight="1">
      <c r="B123" s="133"/>
      <c r="C123" s="231" t="s">
        <v>404</v>
      </c>
      <c r="D123" s="231"/>
      <c r="E123" s="231"/>
      <c r="F123" s="232"/>
      <c r="G123" s="134"/>
      <c r="H123" s="133"/>
      <c r="I123" s="134"/>
      <c r="J123" s="140"/>
    </row>
    <row r="124" spans="2:10" s="19" customFormat="1" ht="31.5" customHeight="1">
      <c r="B124" s="133"/>
      <c r="C124" s="235" t="s">
        <v>405</v>
      </c>
      <c r="D124" s="235"/>
      <c r="E124" s="235"/>
      <c r="F124" s="236"/>
      <c r="G124" s="134"/>
      <c r="H124" s="24"/>
      <c r="I124" s="134"/>
      <c r="J124" s="140"/>
    </row>
    <row r="125" spans="2:10" ht="45" customHeight="1">
      <c r="B125" s="9" t="s">
        <v>336</v>
      </c>
      <c r="C125" s="180"/>
      <c r="D125" s="180"/>
      <c r="E125" s="180"/>
      <c r="F125" s="180"/>
      <c r="G125" s="180"/>
      <c r="H125" s="180"/>
      <c r="I125" s="180"/>
      <c r="J125" s="140"/>
    </row>
    <row r="126" spans="2:10">
      <c r="B126" s="133"/>
      <c r="C126" s="140"/>
      <c r="D126" s="140"/>
      <c r="E126" s="140"/>
      <c r="F126" s="140"/>
      <c r="G126" s="133"/>
      <c r="H126" s="133"/>
      <c r="I126" s="140"/>
      <c r="J126" s="140"/>
    </row>
    <row r="127" spans="2:10" ht="18.75">
      <c r="B127" s="239" t="s">
        <v>406</v>
      </c>
      <c r="C127" s="240"/>
      <c r="D127" s="240"/>
      <c r="E127" s="240"/>
      <c r="F127" s="240"/>
      <c r="G127" s="240"/>
      <c r="H127" s="240"/>
      <c r="I127" s="241"/>
      <c r="J127" s="140"/>
    </row>
    <row r="128" spans="2:10" ht="15.75" customHeight="1">
      <c r="B128" s="133"/>
      <c r="C128" s="233" t="s">
        <v>407</v>
      </c>
      <c r="D128" s="233"/>
      <c r="E128" s="233"/>
      <c r="F128" s="234"/>
      <c r="G128" s="22"/>
      <c r="H128" s="24"/>
      <c r="I128" s="134"/>
      <c r="J128" s="140"/>
    </row>
    <row r="129" spans="2:10" ht="15.75" customHeight="1">
      <c r="B129" s="133"/>
      <c r="C129" s="231" t="s">
        <v>408</v>
      </c>
      <c r="D129" s="231"/>
      <c r="E129" s="231"/>
      <c r="F129" s="232"/>
      <c r="G129" s="134"/>
      <c r="H129" s="133"/>
      <c r="I129" s="134"/>
      <c r="J129" s="140"/>
    </row>
    <row r="130" spans="2:10" ht="15.75" customHeight="1">
      <c r="B130" s="133"/>
      <c r="C130" s="227" t="s">
        <v>409</v>
      </c>
      <c r="D130" s="227"/>
      <c r="E130" s="227"/>
      <c r="F130" s="232"/>
      <c r="G130" s="22"/>
      <c r="H130" s="24"/>
      <c r="I130" s="22"/>
      <c r="J130" s="140"/>
    </row>
    <row r="131" spans="2:10" ht="15.75" customHeight="1">
      <c r="B131" s="133"/>
      <c r="C131" s="227" t="s">
        <v>410</v>
      </c>
      <c r="D131" s="227"/>
      <c r="E131" s="227"/>
      <c r="F131" s="232"/>
      <c r="G131" s="134"/>
      <c r="H131" s="24"/>
      <c r="I131" s="134"/>
      <c r="J131" s="140"/>
    </row>
    <row r="132" spans="2:10" ht="15.75" customHeight="1">
      <c r="B132" s="133"/>
      <c r="C132" s="235" t="s">
        <v>411</v>
      </c>
      <c r="D132" s="235"/>
      <c r="E132" s="235"/>
      <c r="F132" s="236"/>
      <c r="G132" s="134"/>
      <c r="H132" s="24"/>
      <c r="I132" s="134"/>
      <c r="J132" s="140"/>
    </row>
    <row r="133" spans="2:10" ht="45" customHeight="1">
      <c r="B133" s="9" t="s">
        <v>336</v>
      </c>
      <c r="C133" s="180"/>
      <c r="D133" s="180"/>
      <c r="E133" s="180"/>
      <c r="F133" s="180"/>
      <c r="G133" s="180"/>
      <c r="H133" s="180"/>
      <c r="I133" s="180"/>
      <c r="J133" s="140"/>
    </row>
    <row r="134" spans="2:10">
      <c r="B134" s="133"/>
      <c r="C134" s="140"/>
      <c r="D134" s="140"/>
      <c r="E134" s="140"/>
      <c r="F134" s="140"/>
      <c r="G134" s="133"/>
      <c r="H134" s="133"/>
      <c r="I134" s="140"/>
      <c r="J134" s="140"/>
    </row>
    <row r="135" spans="2:10" ht="18.75">
      <c r="B135" s="239" t="s">
        <v>412</v>
      </c>
      <c r="C135" s="240"/>
      <c r="D135" s="240"/>
      <c r="E135" s="240"/>
      <c r="F135" s="240"/>
      <c r="G135" s="240"/>
      <c r="H135" s="240"/>
      <c r="I135" s="241"/>
      <c r="J135" s="140"/>
    </row>
    <row r="136" spans="2:10" ht="31.5" customHeight="1">
      <c r="B136" s="133"/>
      <c r="C136" s="237" t="s">
        <v>413</v>
      </c>
      <c r="D136" s="237"/>
      <c r="E136" s="237"/>
      <c r="F136" s="238"/>
      <c r="G136" s="134"/>
      <c r="H136" s="24"/>
      <c r="I136" s="134"/>
      <c r="J136" s="140"/>
    </row>
    <row r="137" spans="2:10" ht="45" customHeight="1">
      <c r="B137" s="9" t="s">
        <v>336</v>
      </c>
      <c r="C137" s="180"/>
      <c r="D137" s="180"/>
      <c r="E137" s="180"/>
      <c r="F137" s="180"/>
      <c r="G137" s="180"/>
      <c r="H137" s="180"/>
      <c r="I137" s="180"/>
      <c r="J137" s="140"/>
    </row>
    <row r="138" spans="2:10">
      <c r="B138" s="133"/>
      <c r="C138" s="133"/>
      <c r="D138" s="133"/>
      <c r="E138" s="133"/>
      <c r="F138" s="133"/>
      <c r="G138" s="140"/>
      <c r="H138" s="140"/>
      <c r="I138" s="140"/>
      <c r="J138" s="140"/>
    </row>
    <row r="139" spans="2:10" s="7" customFormat="1" ht="18.75">
      <c r="B139" s="243" t="s">
        <v>414</v>
      </c>
      <c r="C139" s="243"/>
      <c r="D139" s="243"/>
      <c r="E139" s="243"/>
      <c r="F139" s="243"/>
      <c r="G139" s="243"/>
      <c r="H139" s="243"/>
      <c r="I139" s="243"/>
      <c r="J139" s="140"/>
    </row>
    <row r="140" spans="2:10" s="7" customFormat="1" ht="31.5" customHeight="1">
      <c r="B140" s="133"/>
      <c r="C140" s="233" t="s">
        <v>415</v>
      </c>
      <c r="D140" s="233"/>
      <c r="E140" s="233"/>
      <c r="F140" s="234"/>
      <c r="G140" s="134"/>
      <c r="H140" s="133"/>
      <c r="I140" s="85"/>
      <c r="J140" s="140"/>
    </row>
    <row r="141" spans="2:10" s="68" customFormat="1" ht="15.75" customHeight="1">
      <c r="B141" s="133"/>
      <c r="C141" s="231" t="s">
        <v>416</v>
      </c>
      <c r="D141" s="231"/>
      <c r="E141" s="231"/>
      <c r="F141" s="232"/>
      <c r="G141" s="134"/>
      <c r="H141" s="133"/>
      <c r="I141" s="86"/>
      <c r="J141" s="140"/>
    </row>
    <row r="142" spans="2:10" s="68" customFormat="1" ht="15.75" customHeight="1">
      <c r="B142" s="133"/>
      <c r="C142" s="231" t="s">
        <v>417</v>
      </c>
      <c r="D142" s="231"/>
      <c r="E142" s="231"/>
      <c r="F142" s="232"/>
      <c r="G142" s="134"/>
      <c r="H142" s="133"/>
      <c r="I142" s="134"/>
      <c r="J142" s="140"/>
    </row>
    <row r="143" spans="2:10" s="7" customFormat="1" ht="15.75" customHeight="1">
      <c r="B143" s="133"/>
      <c r="C143" s="231" t="s">
        <v>418</v>
      </c>
      <c r="D143" s="231"/>
      <c r="E143" s="231"/>
      <c r="F143" s="232"/>
      <c r="G143" s="134"/>
      <c r="H143" s="133"/>
      <c r="I143" s="134"/>
      <c r="J143" s="140"/>
    </row>
    <row r="144" spans="2:10" s="68" customFormat="1" ht="15.75" customHeight="1">
      <c r="B144" s="133"/>
      <c r="C144" s="231" t="s">
        <v>419</v>
      </c>
      <c r="D144" s="231"/>
      <c r="E144" s="231"/>
      <c r="F144" s="232"/>
      <c r="G144" s="134"/>
      <c r="H144" s="133"/>
      <c r="I144" s="134"/>
      <c r="J144" s="140"/>
    </row>
    <row r="145" spans="2:10" s="68" customFormat="1" ht="31.5" customHeight="1">
      <c r="B145" s="133"/>
      <c r="C145" s="231" t="s">
        <v>420</v>
      </c>
      <c r="D145" s="231"/>
      <c r="E145" s="231"/>
      <c r="F145" s="232"/>
      <c r="G145" s="134"/>
      <c r="H145" s="133"/>
      <c r="I145" s="134"/>
      <c r="J145" s="140"/>
    </row>
    <row r="146" spans="2:10" s="7" customFormat="1" ht="31.5" customHeight="1">
      <c r="B146" s="133"/>
      <c r="C146" s="231" t="s">
        <v>421</v>
      </c>
      <c r="D146" s="231"/>
      <c r="E146" s="231"/>
      <c r="F146" s="232"/>
      <c r="G146" s="134"/>
      <c r="H146" s="133"/>
      <c r="I146" s="134"/>
      <c r="J146" s="140"/>
    </row>
    <row r="147" spans="2:10" s="7" customFormat="1" ht="15.75" customHeight="1">
      <c r="B147" s="133"/>
      <c r="C147" s="231" t="s">
        <v>422</v>
      </c>
      <c r="D147" s="231"/>
      <c r="E147" s="231"/>
      <c r="F147" s="232"/>
      <c r="G147" s="134"/>
      <c r="H147" s="133"/>
      <c r="I147" s="134"/>
      <c r="J147" s="140"/>
    </row>
    <row r="148" spans="2:10" s="7" customFormat="1" ht="31.5" customHeight="1">
      <c r="B148" s="133"/>
      <c r="C148" s="231" t="s">
        <v>423</v>
      </c>
      <c r="D148" s="231"/>
      <c r="E148" s="231"/>
      <c r="F148" s="232"/>
      <c r="G148" s="134"/>
      <c r="H148" s="133"/>
      <c r="I148" s="134"/>
      <c r="J148" s="140"/>
    </row>
    <row r="149" spans="2:10" s="7" customFormat="1" ht="15.75" customHeight="1">
      <c r="B149" s="133"/>
      <c r="C149" s="231" t="s">
        <v>424</v>
      </c>
      <c r="D149" s="231"/>
      <c r="E149" s="231"/>
      <c r="F149" s="232"/>
      <c r="G149" s="134"/>
      <c r="H149" s="133"/>
      <c r="I149" s="134"/>
      <c r="J149" s="140"/>
    </row>
    <row r="150" spans="2:10" s="7" customFormat="1" ht="31.5" customHeight="1">
      <c r="B150" s="133"/>
      <c r="C150" s="231" t="s">
        <v>425</v>
      </c>
      <c r="D150" s="231"/>
      <c r="E150" s="231"/>
      <c r="F150" s="232"/>
      <c r="G150" s="134"/>
      <c r="H150" s="133"/>
      <c r="I150" s="134"/>
      <c r="J150" s="140"/>
    </row>
    <row r="151" spans="2:10" ht="31.5" customHeight="1">
      <c r="B151" s="133"/>
      <c r="C151" s="231" t="s">
        <v>426</v>
      </c>
      <c r="D151" s="231"/>
      <c r="E151" s="231"/>
      <c r="F151" s="232"/>
      <c r="G151" s="134"/>
      <c r="H151" s="133"/>
      <c r="I151" s="134"/>
      <c r="J151" s="140"/>
    </row>
    <row r="152" spans="2:10">
      <c r="B152" s="133"/>
      <c r="C152" s="133"/>
      <c r="D152" s="133"/>
      <c r="E152" s="133"/>
      <c r="F152" s="133"/>
      <c r="G152" s="140"/>
      <c r="H152" s="140"/>
      <c r="I152" s="140"/>
      <c r="J152" s="140"/>
    </row>
    <row r="153" spans="2:10">
      <c r="B153" s="133"/>
      <c r="C153" s="133"/>
      <c r="D153" s="133"/>
      <c r="E153" s="133"/>
      <c r="F153" s="133"/>
      <c r="G153" s="242"/>
      <c r="H153" s="242"/>
      <c r="I153" s="242"/>
      <c r="J153" s="242"/>
    </row>
    <row r="154" spans="2:10">
      <c r="B154" s="133"/>
      <c r="C154" s="133"/>
      <c r="D154" s="133"/>
      <c r="E154" s="133"/>
      <c r="F154" s="133"/>
      <c r="G154" s="140"/>
      <c r="H154" s="140"/>
      <c r="I154" s="140"/>
      <c r="J154" s="140"/>
    </row>
    <row r="155" spans="2:10" ht="27.75">
      <c r="B155" s="133"/>
      <c r="C155" s="133"/>
      <c r="D155" s="133"/>
      <c r="E155" s="133"/>
      <c r="F155" s="133"/>
      <c r="G155" s="28" t="s">
        <v>427</v>
      </c>
      <c r="H155" s="140"/>
      <c r="I155" s="140"/>
      <c r="J155" s="140"/>
    </row>
    <row r="156" spans="2:10">
      <c r="B156" s="133"/>
      <c r="C156" s="133"/>
      <c r="D156" s="133"/>
      <c r="E156" s="133"/>
      <c r="F156" s="133"/>
      <c r="G156" s="6" t="s">
        <v>300</v>
      </c>
      <c r="H156" s="140"/>
      <c r="I156" s="140"/>
      <c r="J156" s="140"/>
    </row>
    <row r="157" spans="2:10">
      <c r="B157" s="133"/>
      <c r="C157" s="133"/>
      <c r="D157" s="133"/>
      <c r="E157" s="133"/>
      <c r="F157" s="133"/>
      <c r="G157" s="6" t="s">
        <v>301</v>
      </c>
      <c r="H157" s="140"/>
      <c r="I157" s="140"/>
      <c r="J157" s="140"/>
    </row>
    <row r="158" spans="2:10">
      <c r="B158" s="133"/>
      <c r="C158" s="133"/>
      <c r="D158" s="133"/>
      <c r="E158" s="133"/>
      <c r="F158" s="133"/>
      <c r="G158" s="6" t="s">
        <v>428</v>
      </c>
      <c r="H158" s="140"/>
      <c r="I158" s="140"/>
      <c r="J158" s="140"/>
    </row>
    <row r="159" spans="2:10">
      <c r="B159" s="133"/>
      <c r="C159" s="133"/>
      <c r="D159" s="133"/>
      <c r="E159" s="133"/>
      <c r="F159" s="133"/>
      <c r="G159" s="6" t="s">
        <v>299</v>
      </c>
      <c r="H159" s="140"/>
      <c r="I159" s="140"/>
      <c r="J159" s="140"/>
    </row>
    <row r="160" spans="2:10">
      <c r="B160" s="133"/>
      <c r="C160" s="133"/>
      <c r="D160" s="133"/>
      <c r="E160" s="133"/>
      <c r="F160" s="133"/>
      <c r="G160" s="133"/>
      <c r="H160" s="140"/>
      <c r="I160" s="140"/>
      <c r="J160" s="140"/>
    </row>
    <row r="161" spans="7:10" ht="27.75">
      <c r="G161" s="28" t="s">
        <v>429</v>
      </c>
      <c r="H161" s="140"/>
      <c r="I161" s="140"/>
      <c r="J161" s="140"/>
    </row>
    <row r="162" spans="7:10">
      <c r="G162" s="6" t="s">
        <v>430</v>
      </c>
      <c r="H162" s="140"/>
      <c r="I162" s="140"/>
      <c r="J162" s="140"/>
    </row>
    <row r="163" spans="7:10">
      <c r="G163" s="6" t="s">
        <v>431</v>
      </c>
      <c r="H163" s="140"/>
      <c r="I163" s="140"/>
      <c r="J163" s="140"/>
    </row>
    <row r="164" spans="7:10">
      <c r="G164" s="140"/>
      <c r="H164" s="140"/>
      <c r="I164" s="140"/>
      <c r="J164" s="140"/>
    </row>
    <row r="165" spans="7:10">
      <c r="G165" s="140"/>
      <c r="H165" s="140"/>
      <c r="I165" s="140"/>
      <c r="J165" s="140"/>
    </row>
    <row r="166" spans="7:10">
      <c r="G166" s="140"/>
      <c r="H166" s="140"/>
      <c r="I166" s="140"/>
      <c r="J166" s="140"/>
    </row>
    <row r="167" spans="7:10">
      <c r="G167" s="140"/>
      <c r="H167" s="140"/>
      <c r="I167" s="140"/>
      <c r="J167" s="140"/>
    </row>
    <row r="168" spans="7:10">
      <c r="G168" s="242"/>
      <c r="H168" s="242"/>
      <c r="I168" s="242"/>
      <c r="J168" s="242"/>
    </row>
    <row r="169" spans="7:10">
      <c r="G169" s="242"/>
      <c r="H169" s="242"/>
      <c r="I169" s="242"/>
      <c r="J169" s="242"/>
    </row>
    <row r="170" spans="7:10">
      <c r="G170" s="242"/>
      <c r="H170" s="242"/>
      <c r="I170" s="242"/>
      <c r="J170" s="242"/>
    </row>
    <row r="171" spans="7:10">
      <c r="G171" s="242"/>
      <c r="H171" s="242"/>
      <c r="I171" s="242"/>
      <c r="J171" s="242"/>
    </row>
  </sheetData>
  <mergeCells count="130">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95:F95"/>
    <mergeCell ref="C96:F96"/>
    <mergeCell ref="C97:F97"/>
    <mergeCell ref="C98:F98"/>
    <mergeCell ref="C117:F117"/>
    <mergeCell ref="C121:F121"/>
    <mergeCell ref="C115:F115"/>
    <mergeCell ref="C116:F116"/>
    <mergeCell ref="C123:F123"/>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149:F149"/>
    <mergeCell ref="C150:F150"/>
    <mergeCell ref="C151:F151"/>
    <mergeCell ref="C142:F142"/>
    <mergeCell ref="C143:F143"/>
    <mergeCell ref="C144:F144"/>
    <mergeCell ref="C145:F145"/>
    <mergeCell ref="C146:F146"/>
    <mergeCell ref="C140:F140"/>
    <mergeCell ref="C141:F141"/>
  </mergeCells>
  <phoneticPr fontId="55" type="noConversion"/>
  <conditionalFormatting sqref="I30">
    <cfRule type="expression" dxfId="58" priority="716">
      <formula>H21=Condensed</formula>
    </cfRule>
  </conditionalFormatting>
  <conditionalFormatting sqref="I36">
    <cfRule type="expression" dxfId="57" priority="679">
      <formula>H32=Condensed</formula>
    </cfRule>
  </conditionalFormatting>
  <conditionalFormatting sqref="G36 G109 G44 G60 G66 G86">
    <cfRule type="expression" dxfId="56" priority="674">
      <formula>C32=Condensed</formula>
    </cfRule>
  </conditionalFormatting>
  <conditionalFormatting sqref="I42 I44">
    <cfRule type="expression" dxfId="55" priority="669">
      <formula>H38=Condensed</formula>
    </cfRule>
  </conditionalFormatting>
  <conditionalFormatting sqref="G42">
    <cfRule type="expression" dxfId="54" priority="664">
      <formula>C38=Condensed</formula>
    </cfRule>
  </conditionalFormatting>
  <conditionalFormatting sqref="I53 I60">
    <cfRule type="expression" dxfId="53" priority="649">
      <formula>H49=Condensed</formula>
    </cfRule>
  </conditionalFormatting>
  <conditionalFormatting sqref="G53">
    <cfRule type="expression" dxfId="52" priority="644">
      <formula>C49=Condensed</formula>
    </cfRule>
  </conditionalFormatting>
  <conditionalFormatting sqref="I64 I66">
    <cfRule type="expression" dxfId="51" priority="639">
      <formula>H60=Condensed</formula>
    </cfRule>
  </conditionalFormatting>
  <conditionalFormatting sqref="G64">
    <cfRule type="expression" dxfId="50" priority="634">
      <formula>C60=Condensed</formula>
    </cfRule>
  </conditionalFormatting>
  <conditionalFormatting sqref="I74">
    <cfRule type="expression" dxfId="49" priority="629">
      <formula>H70=Condensed</formula>
    </cfRule>
  </conditionalFormatting>
  <conditionalFormatting sqref="G74">
    <cfRule type="expression" dxfId="48" priority="624">
      <formula>C70=Condensed</formula>
    </cfRule>
  </conditionalFormatting>
  <conditionalFormatting sqref="I84 I86">
    <cfRule type="expression" dxfId="47" priority="619">
      <formula>H80=Condensed</formula>
    </cfRule>
  </conditionalFormatting>
  <conditionalFormatting sqref="G84">
    <cfRule type="expression" dxfId="46" priority="614">
      <formula>C80=Condensed</formula>
    </cfRule>
  </conditionalFormatting>
  <conditionalFormatting sqref="I90">
    <cfRule type="expression" dxfId="45" priority="609">
      <formula>H95=Condensed</formula>
    </cfRule>
  </conditionalFormatting>
  <conditionalFormatting sqref="G90">
    <cfRule type="expression" dxfId="44" priority="604">
      <formula>C95=Condensed</formula>
    </cfRule>
  </conditionalFormatting>
  <conditionalFormatting sqref="I122">
    <cfRule type="expression" dxfId="43" priority="579">
      <formula>H118=Condensed</formula>
    </cfRule>
  </conditionalFormatting>
  <conditionalFormatting sqref="G122">
    <cfRule type="expression" dxfId="42" priority="574">
      <formula>C118=Condensed</formula>
    </cfRule>
  </conditionalFormatting>
  <conditionalFormatting sqref="I130">
    <cfRule type="expression" dxfId="41" priority="569">
      <formula>H126=Condensed</formula>
    </cfRule>
  </conditionalFormatting>
  <conditionalFormatting sqref="G130">
    <cfRule type="expression" dxfId="40" priority="564">
      <formula>C126=Condensed</formula>
    </cfRule>
  </conditionalFormatting>
  <conditionalFormatting sqref="I109">
    <cfRule type="expression" dxfId="39" priority="856">
      <formula>H105=Condensed</formula>
    </cfRule>
  </conditionalFormatting>
  <conditionalFormatting sqref="I75">
    <cfRule type="expression" dxfId="38" priority="873">
      <formula>H65=Condensed</formula>
    </cfRule>
  </conditionalFormatting>
  <conditionalFormatting sqref="I91:I92">
    <cfRule type="expression" dxfId="37" priority="180">
      <formula>H97=Condensed</formula>
    </cfRule>
  </conditionalFormatting>
  <conditionalFormatting sqref="I97">
    <cfRule type="expression" dxfId="36" priority="978">
      <formula>H89=Condensed</formula>
    </cfRule>
  </conditionalFormatting>
  <conditionalFormatting sqref="I93:I94">
    <cfRule type="expression" dxfId="35" priority="171">
      <formula>H86=Condensed</formula>
    </cfRule>
  </conditionalFormatting>
  <conditionalFormatting sqref="G93:G94">
    <cfRule type="expression" dxfId="34"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33" priority="979" operator="equal">
      <formula>$G$158</formula>
    </cfRule>
    <cfRule type="cellIs" dxfId="32" priority="980" operator="equal">
      <formula>$G$159</formula>
    </cfRule>
    <cfRule type="cellIs" dxfId="31" priority="981" operator="equal">
      <formula>$G$157</formula>
    </cfRule>
    <cfRule type="cellIs" dxfId="30" priority="982" operator="equal">
      <formula>$G$156</formula>
    </cfRule>
  </conditionalFormatting>
  <conditionalFormatting sqref="C13:D13">
    <cfRule type="containsText" dxfId="29" priority="13" operator="containsText" text="Example:">
      <formula>NOT(ISERROR(SEARCH("Example:",C13)))</formula>
    </cfRule>
  </conditionalFormatting>
  <conditionalFormatting sqref="G38 I38 G32 I32 G57 I57 G59 I59 G65 I65 G67 I67 G77 I77 G101 I101 G110 I110 G123 I123 G121 I121 G129 I129">
    <cfRule type="expression" dxfId="28" priority="983">
      <formula>$C$10="Condensed"</formula>
    </cfRule>
  </conditionalFormatting>
  <conditionalFormatting sqref="C38:D38 C32:D32 C70:D70 C80:D80 C101:D101 C117:D117">
    <cfRule type="expression" dxfId="27" priority="984">
      <formula>$C$10="Condensed"</formula>
    </cfRule>
  </conditionalFormatting>
  <conditionalFormatting sqref="G30">
    <cfRule type="expression" dxfId="26" priority="986">
      <formula>C10=Condensed</formula>
    </cfRule>
  </conditionalFormatting>
  <conditionalFormatting sqref="C57:D57 C59:D59 C65:D65 C67:D67 C69:D69 C77:D77 C79:D79 C110:D110 C116:D116 C129:D129 C123:D123 C95:D96 C98:D99 C106:D107 C141:D151">
    <cfRule type="expression" dxfId="25" priority="990">
      <formula>$C$10="Condensed"</formula>
    </cfRule>
  </conditionalFormatting>
  <conditionalFormatting sqref="G69 I69 G79 I79 G95 I95 G106 I106 G116 I116 G98 I98 G140 I140">
    <cfRule type="expression" dxfId="24" priority="1004">
      <formula>$C$10="Condensed"</formula>
    </cfRule>
  </conditionalFormatting>
  <conditionalFormatting sqref="G70 I70 G80 I80 G96 I96 G107 I107 G117 I117 G99 I99">
    <cfRule type="expression" dxfId="23" priority="1005">
      <formula>$C$10="Condensed"</formula>
    </cfRule>
  </conditionalFormatting>
  <conditionalFormatting sqref="C121:D121 C140:D140">
    <cfRule type="expression" dxfId="22" priority="1052">
      <formula>$C$10="Condensed"</formula>
    </cfRule>
  </conditionalFormatting>
  <conditionalFormatting sqref="G140:G151 I140:I151">
    <cfRule type="expression" dxfId="21" priority="1057">
      <formula>$C$10="Condensed"</formula>
    </cfRule>
  </conditionalFormatting>
  <conditionalFormatting sqref="G75">
    <cfRule type="expression" dxfId="20" priority="1064">
      <formula>C65=Condensed</formula>
    </cfRule>
  </conditionalFormatting>
  <conditionalFormatting sqref="G91:G92">
    <cfRule type="expression" dxfId="19" priority="1065">
      <formula>C97=Condensed</formula>
    </cfRule>
  </conditionalFormatting>
  <conditionalFormatting sqref="G97">
    <cfRule type="expression" dxfId="18" priority="1066">
      <formula>C89=Condensed</formula>
    </cfRule>
  </conditionalFormatting>
  <conditionalFormatting sqref="C14:D14">
    <cfRule type="containsText" dxfId="17" priority="12" operator="containsText" text="Example:">
      <formula>NOT(ISERROR(SEARCH("Example:",C14)))</formula>
    </cfRule>
  </conditionalFormatting>
  <conditionalFormatting sqref="C15:D15">
    <cfRule type="containsText" dxfId="16" priority="11" operator="containsText" text="Example:">
      <formula>NOT(ISERROR(SEARCH("Example:",C15)))</formula>
    </cfRule>
  </conditionalFormatting>
  <conditionalFormatting sqref="C16:D16">
    <cfRule type="containsText" dxfId="15" priority="10" operator="containsText" text="Example:">
      <formula>NOT(ISERROR(SEARCH("Example:",C16)))</formula>
    </cfRule>
  </conditionalFormatting>
  <conditionalFormatting sqref="C17:D17">
    <cfRule type="containsText" dxfId="14" priority="9" operator="containsText" text="Example:">
      <formula>NOT(ISERROR(SEARCH("Example:",C17)))</formula>
    </cfRule>
  </conditionalFormatting>
  <conditionalFormatting sqref="C18:D19">
    <cfRule type="containsText" dxfId="13" priority="8" operator="containsText" text="Example:">
      <formula>NOT(ISERROR(SEARCH("Example:",C18)))</formula>
    </cfRule>
  </conditionalFormatting>
  <conditionalFormatting sqref="C8:D8">
    <cfRule type="containsText" dxfId="12" priority="7" operator="containsText" text="Example:">
      <formula>NOT(ISERROR(SEARCH("Example:",C8)))</formula>
    </cfRule>
  </conditionalFormatting>
  <conditionalFormatting sqref="C9:D9">
    <cfRule type="containsText" dxfId="11" priority="6" operator="containsText" text="Example:">
      <formula>NOT(ISERROR(SEARCH("Example:",C9)))</formula>
    </cfRule>
  </conditionalFormatting>
  <conditionalFormatting sqref="C20:D20">
    <cfRule type="containsText" dxfId="10" priority="5" operator="containsText" text="Example:">
      <formula>NOT(ISERROR(SEARCH("Example:",C20)))</formula>
    </cfRule>
  </conditionalFormatting>
  <conditionalFormatting sqref="G56">
    <cfRule type="expression" dxfId="9" priority="1067">
      <formula>C51=Condensed</formula>
    </cfRule>
  </conditionalFormatting>
  <conditionalFormatting sqref="I56">
    <cfRule type="expression" dxfId="8" priority="1068">
      <formula>H51=Condensed</formula>
    </cfRule>
  </conditionalFormatting>
  <conditionalFormatting sqref="G54 I54">
    <cfRule type="cellIs" dxfId="7" priority="1" operator="equal">
      <formula>$G$158</formula>
    </cfRule>
    <cfRule type="cellIs" dxfId="6" priority="2" operator="equal">
      <formula>$G$159</formula>
    </cfRule>
    <cfRule type="cellIs" dxfId="5" priority="3" operator="equal">
      <formula>$G$157</formula>
    </cfRule>
    <cfRule type="cellIs" dxfId="4"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27" sqref="C2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175" t="s">
        <v>70</v>
      </c>
      <c r="D2" s="175"/>
      <c r="E2" s="175"/>
      <c r="F2" s="175"/>
      <c r="G2" s="132" t="str">
        <f>Project_Name</f>
        <v>Carbon Free Boston</v>
      </c>
      <c r="H2" s="133"/>
      <c r="I2" s="133"/>
    </row>
    <row r="3" spans="2:9" ht="15.75" customHeight="1">
      <c r="B3" s="131" t="s">
        <v>3</v>
      </c>
      <c r="C3" s="175"/>
      <c r="D3" s="175"/>
      <c r="E3" s="175"/>
      <c r="F3" s="175"/>
      <c r="G3" s="132" t="str">
        <f>Project_Number</f>
        <v>259104-00</v>
      </c>
      <c r="H3" s="133"/>
      <c r="I3" s="133"/>
    </row>
    <row r="4" spans="2:9" ht="15.75" customHeight="1">
      <c r="B4" s="125" t="s">
        <v>5</v>
      </c>
      <c r="C4" s="175"/>
      <c r="D4" s="175"/>
      <c r="E4" s="175"/>
      <c r="F4" s="175"/>
      <c r="G4" s="132"/>
      <c r="H4" s="133"/>
      <c r="I4" s="133"/>
    </row>
    <row r="5" spans="2:9" ht="20.25">
      <c r="B5" s="133"/>
      <c r="C5" s="133"/>
      <c r="D5" s="133"/>
      <c r="E5" s="133"/>
      <c r="F5" s="133"/>
      <c r="G5" s="14"/>
      <c r="H5" s="14"/>
      <c r="I5" s="14"/>
    </row>
    <row r="7" spans="2:9" ht="15.75" customHeight="1">
      <c r="B7" s="200" t="s">
        <v>71</v>
      </c>
      <c r="C7" s="201"/>
      <c r="D7" s="133"/>
      <c r="E7" s="202" t="s">
        <v>72</v>
      </c>
      <c r="F7" s="203"/>
      <c r="G7" s="204"/>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158</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180</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56" t="s">
        <v>473</v>
      </c>
      <c r="C26" s="134" t="s">
        <v>174</v>
      </c>
      <c r="D26" s="133"/>
      <c r="E26" s="133"/>
      <c r="F26" s="133"/>
      <c r="G26" s="133"/>
      <c r="H26" s="133"/>
      <c r="I26" s="133"/>
    </row>
    <row r="27" spans="2:9" ht="15.75" customHeight="1">
      <c r="B27" s="133"/>
      <c r="C27" s="133"/>
      <c r="D27" s="69"/>
      <c r="E27" s="202" t="s">
        <v>122</v>
      </c>
      <c r="F27" s="203"/>
      <c r="G27" s="204"/>
      <c r="H27" s="133"/>
      <c r="I27" s="133"/>
    </row>
    <row r="28" spans="2:9" ht="15.75" customHeight="1">
      <c r="B28" s="200" t="s">
        <v>123</v>
      </c>
      <c r="C28" s="201"/>
      <c r="D28" s="69"/>
      <c r="E28" s="197" t="s">
        <v>124</v>
      </c>
      <c r="F28" s="198"/>
      <c r="G28" s="199"/>
      <c r="H28" s="133"/>
      <c r="I28" s="133"/>
    </row>
    <row r="29" spans="2:9" ht="15.75" customHeight="1">
      <c r="B29" s="69" t="s">
        <v>125</v>
      </c>
      <c r="C29" s="69"/>
      <c r="D29" s="69"/>
      <c r="E29" s="197" t="s">
        <v>126</v>
      </c>
      <c r="F29" s="198"/>
      <c r="G29" s="199"/>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c r="B103" s="111" t="s">
        <v>181</v>
      </c>
    </row>
    <row r="104" spans="2:2">
      <c r="B104" s="111" t="s">
        <v>182</v>
      </c>
    </row>
    <row r="105" spans="2:2">
      <c r="B105" s="115"/>
    </row>
    <row r="106" spans="2:2">
      <c r="B106" s="110" t="s">
        <v>183</v>
      </c>
    </row>
    <row r="107" spans="2:2">
      <c r="B107" s="111" t="s">
        <v>184</v>
      </c>
    </row>
    <row r="108" spans="2:2">
      <c r="B108" s="111" t="s">
        <v>185</v>
      </c>
    </row>
    <row r="109" spans="2:2">
      <c r="B109" s="115"/>
    </row>
    <row r="110" spans="2:2">
      <c r="B110" s="110" t="s">
        <v>186</v>
      </c>
    </row>
    <row r="111" spans="2:2">
      <c r="B111" s="111" t="s">
        <v>187</v>
      </c>
    </row>
    <row r="112" spans="2:2">
      <c r="B112" s="111" t="s">
        <v>188</v>
      </c>
    </row>
    <row r="113" spans="2:2" s="71" customFormat="1">
      <c r="B113" s="111" t="s">
        <v>189</v>
      </c>
    </row>
    <row r="114" spans="2:2">
      <c r="B114" s="115"/>
    </row>
    <row r="115" spans="2:2" s="109" customFormat="1">
      <c r="B115" s="110" t="s">
        <v>190</v>
      </c>
    </row>
    <row r="116" spans="2:2" s="109" customFormat="1">
      <c r="B116" s="111" t="s">
        <v>191</v>
      </c>
    </row>
    <row r="117" spans="2:2" s="109" customFormat="1">
      <c r="B117" s="111" t="s">
        <v>192</v>
      </c>
    </row>
    <row r="118" spans="2:2" s="109" customFormat="1">
      <c r="B118" s="111" t="s">
        <v>189</v>
      </c>
    </row>
    <row r="119" spans="2:2" s="109" customFormat="1">
      <c r="B119" s="115"/>
    </row>
    <row r="120" spans="2:2">
      <c r="B120" s="110" t="s">
        <v>114</v>
      </c>
    </row>
    <row r="121" spans="2:2">
      <c r="B121" s="111" t="s">
        <v>193</v>
      </c>
    </row>
    <row r="122" spans="2:2">
      <c r="B122" s="111" t="s">
        <v>194</v>
      </c>
    </row>
    <row r="123" spans="2:2">
      <c r="B123" s="115"/>
    </row>
    <row r="124" spans="2:2">
      <c r="B124" s="110" t="s">
        <v>117</v>
      </c>
    </row>
    <row r="125" spans="2:2">
      <c r="B125" s="111" t="s">
        <v>102</v>
      </c>
    </row>
    <row r="126" spans="2:2">
      <c r="B126" s="111" t="s">
        <v>100</v>
      </c>
    </row>
    <row r="127" spans="2:2">
      <c r="B127" s="111" t="s">
        <v>195</v>
      </c>
    </row>
    <row r="128" spans="2:2">
      <c r="B128" s="115"/>
    </row>
    <row r="129" spans="2:2">
      <c r="B129" s="110" t="s">
        <v>196</v>
      </c>
    </row>
    <row r="130" spans="2:2">
      <c r="B130" s="111" t="s">
        <v>99</v>
      </c>
    </row>
    <row r="131" spans="2:2">
      <c r="B131" s="111" t="s">
        <v>197</v>
      </c>
    </row>
    <row r="132" spans="2:2">
      <c r="B132" s="115"/>
    </row>
    <row r="133" spans="2:2">
      <c r="B133" s="110" t="s">
        <v>120</v>
      </c>
    </row>
    <row r="134" spans="2:2">
      <c r="B134" s="111" t="s">
        <v>198</v>
      </c>
    </row>
    <row r="135" spans="2:2">
      <c r="B135"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493" priority="6" operator="containsText" text="Example:">
      <formula>NOT(ISERROR(SEARCH("Example:",B66)))</formula>
    </cfRule>
  </conditionalFormatting>
  <conditionalFormatting sqref="C8">
    <cfRule type="containsText" dxfId="492" priority="5" operator="containsText" text="Example">
      <formula>NOT(ISERROR(SEARCH("Example",C8)))</formula>
    </cfRule>
  </conditionalFormatting>
  <conditionalFormatting sqref="C9">
    <cfRule type="containsText" dxfId="491" priority="4" operator="containsText" text="Example">
      <formula>NOT(ISERROR(SEARCH("Example",C9)))</formula>
    </cfRule>
  </conditionalFormatting>
  <conditionalFormatting sqref="C11 C13 C15">
    <cfRule type="containsText" dxfId="490" priority="2" operator="containsText" text="Example">
      <formula>NOT(ISERROR(SEARCH("Example",C11)))</formula>
    </cfRule>
  </conditionalFormatting>
  <conditionalFormatting sqref="C10 C12 C14 C16:C18">
    <cfRule type="containsText" dxfId="489" priority="3" operator="containsText" text="Example">
      <formula>NOT(ISERROR(SEARCH("Example",C10)))</formula>
    </cfRule>
  </conditionalFormatting>
  <conditionalFormatting sqref="C19:C26">
    <cfRule type="containsText" dxfId="488"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88"/>
  <sheetViews>
    <sheetView showGridLines="0" tabSelected="1" topLeftCell="B1" zoomScale="70" zoomScaleNormal="70" zoomScaleSheetLayoutView="100" workbookViewId="0">
      <pane xSplit="1" ySplit="6" topLeftCell="C23" activePane="bottomRight" state="frozen"/>
      <selection activeCell="B1" sqref="B1"/>
      <selection pane="topRight" activeCell="C1" sqref="C1"/>
      <selection pane="bottomLeft" activeCell="B7" sqref="B7"/>
      <selection pane="bottomRight" activeCell="H39" sqref="H39:H44"/>
    </sheetView>
  </sheetViews>
  <sheetFormatPr defaultRowHeight="12.75"/>
  <cols>
    <col min="1" max="1" width="1.25" style="39" customWidth="1"/>
    <col min="2" max="2" width="32.625" style="34" customWidth="1"/>
    <col min="3" max="10" width="21.125" style="62" customWidth="1"/>
    <col min="11" max="11" width="41.625" style="63" customWidth="1"/>
    <col min="12" max="15" width="41.625" style="63" hidden="1" customWidth="1"/>
    <col min="16" max="16" width="41.625" style="63" customWidth="1"/>
    <col min="17" max="17" width="24.625" style="32" customWidth="1"/>
    <col min="18" max="18" width="8.25" style="63" bestFit="1" customWidth="1"/>
    <col min="19"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15"/>
      <c r="C1" s="215"/>
      <c r="D1" s="215"/>
      <c r="E1" s="143"/>
      <c r="F1" s="143"/>
      <c r="G1" s="143"/>
      <c r="H1" s="143"/>
      <c r="K1" s="158"/>
      <c r="L1" s="165"/>
      <c r="M1" s="165"/>
      <c r="N1" s="165"/>
      <c r="O1" s="165"/>
      <c r="P1" s="158"/>
      <c r="Q1" s="138"/>
    </row>
    <row r="2" spans="1:32" s="26" customFormat="1" ht="15.75" customHeight="1">
      <c r="A2" s="133"/>
      <c r="B2" s="134" t="str">
        <f>Project!B2</f>
        <v>Input</v>
      </c>
      <c r="C2" s="217" t="s">
        <v>199</v>
      </c>
      <c r="D2" s="218"/>
      <c r="E2" s="218"/>
      <c r="F2" s="218"/>
      <c r="G2" s="218"/>
      <c r="H2" s="218"/>
      <c r="I2" s="218"/>
      <c r="J2" s="218"/>
      <c r="K2" s="205" t="s">
        <v>200</v>
      </c>
      <c r="L2" s="164"/>
      <c r="M2" s="164"/>
      <c r="N2" s="164"/>
      <c r="O2" s="164"/>
      <c r="P2" s="205" t="s">
        <v>200</v>
      </c>
      <c r="Q2" s="108" t="str">
        <f>Project_Name</f>
        <v>Carbon Free Boston</v>
      </c>
      <c r="R2" s="133"/>
      <c r="S2" s="133"/>
      <c r="T2" s="133"/>
      <c r="U2" s="133"/>
      <c r="V2" s="133"/>
      <c r="W2" s="133"/>
      <c r="X2" s="133"/>
      <c r="Y2" s="133"/>
      <c r="Z2" s="133"/>
      <c r="AA2" s="133"/>
      <c r="AB2" s="133"/>
      <c r="AC2" s="133"/>
      <c r="AD2" s="133"/>
      <c r="AE2" s="133"/>
      <c r="AF2" s="133"/>
    </row>
    <row r="3" spans="1:32" s="26" customFormat="1" ht="15.75">
      <c r="A3" s="133"/>
      <c r="B3" s="131" t="str">
        <f>Project!B3</f>
        <v>Calculation</v>
      </c>
      <c r="C3" s="217"/>
      <c r="D3" s="218"/>
      <c r="E3" s="218"/>
      <c r="F3" s="218"/>
      <c r="G3" s="218"/>
      <c r="H3" s="218"/>
      <c r="I3" s="218"/>
      <c r="J3" s="218"/>
      <c r="K3" s="205"/>
      <c r="L3" s="164"/>
      <c r="M3" s="164"/>
      <c r="N3" s="164"/>
      <c r="O3" s="164"/>
      <c r="P3" s="205"/>
      <c r="Q3" s="132" t="str">
        <f>Project_Number</f>
        <v>259104-00</v>
      </c>
      <c r="R3" s="133"/>
      <c r="S3" s="133"/>
      <c r="T3" s="133"/>
      <c r="U3" s="133"/>
      <c r="V3" s="133"/>
      <c r="W3" s="133"/>
      <c r="X3" s="133"/>
      <c r="Y3" s="133"/>
      <c r="Z3" s="133"/>
      <c r="AA3" s="133"/>
      <c r="AB3" s="133"/>
      <c r="AC3" s="133"/>
      <c r="AD3" s="133"/>
      <c r="AE3" s="133"/>
      <c r="AF3" s="133"/>
    </row>
    <row r="4" spans="1:32" s="27" customFormat="1">
      <c r="A4" s="132"/>
      <c r="B4" s="125" t="str">
        <f>Project!B4</f>
        <v>Notes</v>
      </c>
      <c r="C4" s="217"/>
      <c r="D4" s="218"/>
      <c r="E4" s="218"/>
      <c r="F4" s="218"/>
      <c r="G4" s="218"/>
      <c r="H4" s="218"/>
      <c r="I4" s="218"/>
      <c r="J4" s="218"/>
      <c r="K4" s="205"/>
      <c r="L4" s="164"/>
      <c r="M4" s="164"/>
      <c r="N4" s="164"/>
      <c r="O4" s="164"/>
      <c r="P4" s="205"/>
      <c r="Q4" s="132"/>
      <c r="R4" s="132"/>
      <c r="S4" s="132"/>
      <c r="T4" s="132"/>
      <c r="U4" s="132"/>
      <c r="V4" s="132"/>
      <c r="W4" s="132"/>
      <c r="X4" s="132"/>
      <c r="Y4" s="132"/>
      <c r="Z4" s="132"/>
      <c r="AA4" s="132"/>
      <c r="AB4" s="132"/>
      <c r="AC4" s="132"/>
      <c r="AD4" s="132"/>
      <c r="AE4" s="132"/>
      <c r="AF4" s="132"/>
    </row>
    <row r="5" spans="1:32" s="31" customFormat="1" ht="15">
      <c r="A5" s="30"/>
      <c r="B5" s="138"/>
      <c r="C5" s="138"/>
      <c r="D5" s="138"/>
      <c r="E5" s="143"/>
      <c r="F5" s="143"/>
      <c r="G5" s="143"/>
      <c r="H5" s="143"/>
      <c r="K5" s="158"/>
      <c r="L5" s="165" t="s">
        <v>526</v>
      </c>
      <c r="M5" s="165" t="s">
        <v>527</v>
      </c>
      <c r="N5" s="165" t="s">
        <v>528</v>
      </c>
      <c r="O5" s="165" t="s">
        <v>529</v>
      </c>
      <c r="P5" s="158"/>
      <c r="Q5" s="138"/>
    </row>
    <row r="6" spans="1:32" ht="18.75">
      <c r="B6" s="66"/>
      <c r="C6" s="216" t="s">
        <v>448</v>
      </c>
      <c r="D6" s="216"/>
      <c r="E6" s="223" t="s">
        <v>449</v>
      </c>
      <c r="F6" s="224"/>
      <c r="G6" s="223" t="s">
        <v>450</v>
      </c>
      <c r="H6" s="224"/>
      <c r="I6" s="216" t="s">
        <v>451</v>
      </c>
      <c r="J6" s="216"/>
      <c r="K6" s="67" t="s">
        <v>201</v>
      </c>
      <c r="L6" s="67"/>
      <c r="M6" s="67"/>
      <c r="N6" s="67"/>
      <c r="O6" s="67"/>
      <c r="P6" s="67" t="s">
        <v>506</v>
      </c>
      <c r="Q6" s="40"/>
      <c r="R6" s="35"/>
      <c r="S6" s="35"/>
      <c r="T6" s="35"/>
      <c r="U6" s="35"/>
      <c r="V6" s="36"/>
      <c r="W6" s="37"/>
      <c r="X6" s="36"/>
      <c r="Y6" s="36"/>
      <c r="Z6" s="36"/>
      <c r="AA6" s="36"/>
      <c r="AB6" s="36"/>
      <c r="AC6" s="36"/>
      <c r="AD6" s="38"/>
      <c r="AE6" s="35"/>
      <c r="AF6" s="33"/>
    </row>
    <row r="7" spans="1:32" ht="18.75">
      <c r="B7" s="128" t="s">
        <v>202</v>
      </c>
      <c r="C7" s="129"/>
      <c r="D7" s="129"/>
      <c r="E7" s="129"/>
      <c r="F7" s="129"/>
      <c r="G7" s="129"/>
      <c r="H7" s="129"/>
      <c r="I7" s="222"/>
      <c r="J7" s="222"/>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57"/>
      <c r="L8" s="163"/>
      <c r="M8" s="163"/>
      <c r="N8" s="163"/>
      <c r="O8" s="163"/>
      <c r="P8" s="157"/>
      <c r="Q8" s="40"/>
      <c r="R8" s="41"/>
      <c r="S8" s="41"/>
      <c r="T8" s="41"/>
      <c r="U8" s="41"/>
      <c r="V8" s="42"/>
      <c r="W8" s="43"/>
      <c r="X8" s="42"/>
      <c r="Y8" s="42"/>
      <c r="Z8" s="42"/>
      <c r="AA8" s="42"/>
      <c r="AB8" s="42"/>
      <c r="AC8" s="42"/>
      <c r="AD8" s="38"/>
      <c r="AE8" s="35"/>
      <c r="AF8" s="33"/>
    </row>
    <row r="9" spans="1:32" ht="102">
      <c r="B9" s="116" t="s">
        <v>453</v>
      </c>
      <c r="C9" s="92"/>
      <c r="D9" s="93"/>
      <c r="E9" s="92"/>
      <c r="F9" s="93"/>
      <c r="G9" s="92"/>
      <c r="H9" s="93"/>
      <c r="I9" s="92"/>
      <c r="J9" s="93"/>
      <c r="K9" s="157"/>
      <c r="L9" s="163" t="s">
        <v>530</v>
      </c>
      <c r="M9" s="163" t="s">
        <v>531</v>
      </c>
      <c r="N9" s="163" t="s">
        <v>532</v>
      </c>
      <c r="O9" s="163" t="s">
        <v>533</v>
      </c>
      <c r="P9" s="157"/>
      <c r="Q9" s="40"/>
      <c r="R9" s="41"/>
      <c r="S9" s="41"/>
      <c r="T9" s="41"/>
      <c r="U9" s="41"/>
      <c r="V9" s="42"/>
      <c r="W9" s="43"/>
      <c r="X9" s="42"/>
      <c r="Y9" s="42"/>
      <c r="Z9" s="42"/>
      <c r="AA9" s="42"/>
      <c r="AB9" s="42"/>
      <c r="AC9" s="42"/>
      <c r="AD9" s="38"/>
      <c r="AE9" s="35"/>
      <c r="AF9" s="33"/>
    </row>
    <row r="10" spans="1:32" ht="38.25">
      <c r="B10" s="94" t="s">
        <v>452</v>
      </c>
      <c r="C10" s="94">
        <v>5</v>
      </c>
      <c r="D10" s="95" t="str">
        <f>Opaque_Construction</f>
        <v>hr-ft²-F/Btu (R-Value)</v>
      </c>
      <c r="E10" s="94">
        <v>7.5</v>
      </c>
      <c r="F10" s="95" t="str">
        <f>Opaque_Construction</f>
        <v>hr-ft²-F/Btu (R-Value)</v>
      </c>
      <c r="G10" s="147">
        <v>9.5</v>
      </c>
      <c r="H10" s="95" t="str">
        <f>Opaque_Construction</f>
        <v>hr-ft²-F/Btu (R-Value)</v>
      </c>
      <c r="I10" s="147">
        <v>9.5</v>
      </c>
      <c r="J10" s="94" t="str">
        <f>Opaque_Construction</f>
        <v>hr-ft²-F/Btu (R-Value)</v>
      </c>
      <c r="K10" s="160" t="s">
        <v>517</v>
      </c>
      <c r="L10" s="163"/>
      <c r="M10" s="163"/>
      <c r="N10" s="163"/>
      <c r="O10" s="163"/>
      <c r="P10" s="157"/>
      <c r="Q10" s="40"/>
      <c r="R10" s="133"/>
      <c r="S10" s="133"/>
      <c r="T10" s="133"/>
      <c r="U10" s="41"/>
      <c r="V10" s="42"/>
      <c r="W10" s="43"/>
      <c r="X10" s="42"/>
      <c r="Y10" s="42"/>
      <c r="Z10" s="42"/>
      <c r="AA10" s="42"/>
      <c r="AB10" s="42"/>
      <c r="AC10" s="42"/>
      <c r="AD10" s="38"/>
      <c r="AE10" s="35"/>
      <c r="AF10" s="33"/>
    </row>
    <row r="11" spans="1:32" ht="76.5">
      <c r="B11" s="117" t="s">
        <v>454</v>
      </c>
      <c r="C11" s="161">
        <v>10</v>
      </c>
      <c r="D11" s="94" t="str">
        <f>Opaque_Construction</f>
        <v>hr-ft²-F/Btu (R-Value)</v>
      </c>
      <c r="E11" s="147">
        <v>15</v>
      </c>
      <c r="F11" s="94" t="str">
        <f>Opaque_Construction</f>
        <v>hr-ft²-F/Btu (R-Value)</v>
      </c>
      <c r="G11" s="147">
        <v>18</v>
      </c>
      <c r="H11" s="94" t="str">
        <f>Opaque_Construction</f>
        <v>hr-ft²-F/Btu (R-Value)</v>
      </c>
      <c r="I11" s="147">
        <v>18</v>
      </c>
      <c r="J11" s="94" t="str">
        <f>Opaque_Construction</f>
        <v>hr-ft²-F/Btu (R-Value)</v>
      </c>
      <c r="K11" s="141" t="s">
        <v>518</v>
      </c>
      <c r="L11" s="163" t="s">
        <v>534</v>
      </c>
      <c r="M11" s="163" t="s">
        <v>535</v>
      </c>
      <c r="N11" s="163" t="s">
        <v>536</v>
      </c>
      <c r="O11" s="163" t="s">
        <v>537</v>
      </c>
      <c r="P11" s="157"/>
      <c r="Q11" s="50"/>
      <c r="R11" s="133"/>
      <c r="S11" s="133"/>
      <c r="T11" s="133"/>
      <c r="U11" s="133"/>
      <c r="V11" s="51"/>
      <c r="W11" s="52"/>
      <c r="X11" s="51"/>
      <c r="Y11" s="51"/>
      <c r="Z11" s="51"/>
      <c r="AA11" s="51"/>
      <c r="AB11" s="51"/>
      <c r="AC11" s="51"/>
      <c r="AD11" s="53"/>
      <c r="AE11" s="49"/>
      <c r="AF11" s="33"/>
    </row>
    <row r="12" spans="1:32" ht="25.5">
      <c r="B12" s="118" t="s">
        <v>455</v>
      </c>
      <c r="C12" s="147">
        <v>1.82</v>
      </c>
      <c r="D12" s="94" t="str">
        <f>Slab_on_Grade_Constructions</f>
        <v>hr-ft²-F/Btu (R-Value)</v>
      </c>
      <c r="E12" s="147">
        <v>1.82</v>
      </c>
      <c r="F12" s="94" t="str">
        <f>Slab_on_Grade_Constructions</f>
        <v>hr-ft²-F/Btu (R-Value)</v>
      </c>
      <c r="G12" s="147">
        <v>1.82</v>
      </c>
      <c r="H12" s="94" t="str">
        <f>Slab_on_Grade_Constructions</f>
        <v>hr-ft²-F/Btu (R-Value)</v>
      </c>
      <c r="I12" s="147">
        <v>1.82</v>
      </c>
      <c r="J12" s="94" t="str">
        <f>Slab_on_Grade_Constructions</f>
        <v>hr-ft²-F/Btu (R-Value)</v>
      </c>
      <c r="K12" s="141" t="s">
        <v>519</v>
      </c>
      <c r="L12" s="163"/>
      <c r="M12" s="163"/>
      <c r="N12" s="163"/>
      <c r="O12" s="163"/>
      <c r="P12" s="157"/>
      <c r="Q12" s="55"/>
      <c r="R12" s="133"/>
      <c r="S12" s="133"/>
      <c r="T12" s="133"/>
      <c r="U12" s="133"/>
      <c r="V12" s="51"/>
      <c r="W12" s="54"/>
      <c r="X12" s="51"/>
      <c r="Y12" s="54"/>
      <c r="Z12" s="56"/>
      <c r="AA12" s="54"/>
      <c r="AB12" s="56"/>
      <c r="AC12" s="54"/>
      <c r="AD12" s="48"/>
      <c r="AE12" s="49"/>
      <c r="AF12" s="33"/>
    </row>
    <row r="13" spans="1:32" ht="15.75">
      <c r="B13" s="118" t="s">
        <v>457</v>
      </c>
      <c r="C13" s="147" t="s">
        <v>299</v>
      </c>
      <c r="D13" s="94" t="str">
        <f>Opaque_Construction</f>
        <v>hr-ft²-F/Btu (R-Value)</v>
      </c>
      <c r="E13" s="147" t="s">
        <v>299</v>
      </c>
      <c r="F13" s="94" t="str">
        <f>Opaque_Construction</f>
        <v>hr-ft²-F/Btu (R-Value)</v>
      </c>
      <c r="G13" s="147" t="s">
        <v>299</v>
      </c>
      <c r="H13" s="94" t="str">
        <f>Opaque_Construction</f>
        <v>hr-ft²-F/Btu (R-Value)</v>
      </c>
      <c r="I13" s="147" t="s">
        <v>299</v>
      </c>
      <c r="J13" s="94" t="str">
        <f>Opaque_Construction</f>
        <v>hr-ft²-F/Btu (R-Value)</v>
      </c>
      <c r="K13" s="141"/>
      <c r="L13" s="163"/>
      <c r="M13" s="163"/>
      <c r="N13" s="163"/>
      <c r="O13" s="163"/>
      <c r="P13" s="157"/>
      <c r="Q13" s="55"/>
      <c r="R13" s="133"/>
      <c r="S13" s="133"/>
      <c r="T13" s="133"/>
      <c r="U13" s="133"/>
      <c r="V13" s="51"/>
      <c r="W13" s="54"/>
      <c r="X13" s="51"/>
      <c r="Y13" s="54"/>
      <c r="Z13" s="56"/>
      <c r="AA13" s="54"/>
      <c r="AB13" s="56"/>
      <c r="AC13" s="54"/>
      <c r="AD13" s="48"/>
      <c r="AE13" s="49"/>
      <c r="AF13" s="33"/>
    </row>
    <row r="14" spans="1:32" ht="38.25">
      <c r="B14" s="116" t="s">
        <v>205</v>
      </c>
      <c r="C14" s="147">
        <v>10.9</v>
      </c>
      <c r="D14" s="96" t="s">
        <v>206</v>
      </c>
      <c r="E14" s="147">
        <v>10.9</v>
      </c>
      <c r="F14" s="96" t="s">
        <v>206</v>
      </c>
      <c r="G14" s="147">
        <v>10.9</v>
      </c>
      <c r="H14" s="96" t="s">
        <v>206</v>
      </c>
      <c r="I14" s="147">
        <v>10.9</v>
      </c>
      <c r="J14" s="96" t="s">
        <v>206</v>
      </c>
      <c r="K14" s="141" t="s">
        <v>520</v>
      </c>
      <c r="L14" s="163" t="s">
        <v>538</v>
      </c>
      <c r="M14" s="163" t="s">
        <v>539</v>
      </c>
      <c r="N14" s="163" t="s">
        <v>540</v>
      </c>
      <c r="O14" s="163" t="s">
        <v>540</v>
      </c>
      <c r="P14" s="157"/>
      <c r="Q14" s="45"/>
      <c r="R14" s="133"/>
      <c r="S14" s="133"/>
      <c r="T14" s="133"/>
      <c r="U14" s="133"/>
      <c r="V14" s="36"/>
      <c r="W14" s="47"/>
      <c r="X14" s="36"/>
      <c r="Y14" s="46"/>
      <c r="Z14" s="36"/>
      <c r="AA14" s="36"/>
      <c r="AB14" s="36"/>
      <c r="AC14" s="46"/>
      <c r="AD14" s="48"/>
      <c r="AE14" s="35"/>
      <c r="AF14" s="33"/>
    </row>
    <row r="15" spans="1:32" ht="89.25">
      <c r="B15" s="116" t="s">
        <v>456</v>
      </c>
      <c r="C15" s="92"/>
      <c r="D15" s="93"/>
      <c r="E15" s="152"/>
      <c r="F15" s="93"/>
      <c r="G15" s="92"/>
      <c r="H15" s="93"/>
      <c r="I15" s="92"/>
      <c r="J15" s="93"/>
      <c r="K15" s="157"/>
      <c r="L15" s="163" t="s">
        <v>541</v>
      </c>
      <c r="M15" s="163" t="s">
        <v>542</v>
      </c>
      <c r="N15" s="163" t="s">
        <v>543</v>
      </c>
      <c r="O15" s="163" t="s">
        <v>544</v>
      </c>
      <c r="P15" s="157"/>
      <c r="Q15" s="55"/>
      <c r="R15" s="133"/>
      <c r="S15" s="133"/>
      <c r="T15" s="133"/>
      <c r="U15" s="133"/>
      <c r="V15" s="36"/>
      <c r="W15" s="47"/>
      <c r="X15" s="36"/>
      <c r="Y15" s="46"/>
      <c r="Z15" s="36"/>
      <c r="AA15" s="36"/>
      <c r="AB15" s="36"/>
      <c r="AC15" s="46"/>
      <c r="AD15" s="48"/>
      <c r="AE15" s="35"/>
      <c r="AF15" s="33"/>
    </row>
    <row r="16" spans="1:32" ht="63.75">
      <c r="B16" s="94" t="s">
        <v>458</v>
      </c>
      <c r="C16" s="147">
        <v>1.23</v>
      </c>
      <c r="D16" s="94" t="str">
        <f>Glazing_Conduction</f>
        <v>Btu/hr-ft²-F (U-Value)</v>
      </c>
      <c r="E16" s="147">
        <v>0.62</v>
      </c>
      <c r="F16" s="94" t="str">
        <f>Glazing_Conduction</f>
        <v>Btu/hr-ft²-F (U-Value)</v>
      </c>
      <c r="G16" s="147">
        <v>0.59</v>
      </c>
      <c r="H16" s="94" t="str">
        <f>Glazing_Conduction</f>
        <v>Btu/hr-ft²-F (U-Value)</v>
      </c>
      <c r="I16" s="147">
        <v>0.56999999999999995</v>
      </c>
      <c r="J16" s="94" t="str">
        <f>Glazing_Conduction</f>
        <v>Btu/hr-ft²-F (U-Value)</v>
      </c>
      <c r="K16" s="157" t="s">
        <v>521</v>
      </c>
      <c r="L16" s="163"/>
      <c r="M16" s="163"/>
      <c r="N16" s="163"/>
      <c r="O16" s="163"/>
      <c r="P16" s="157" t="s">
        <v>585</v>
      </c>
      <c r="Q16" s="55"/>
      <c r="R16" s="133"/>
      <c r="S16" s="133"/>
      <c r="T16" s="133"/>
      <c r="U16" s="133"/>
      <c r="V16" s="36"/>
      <c r="W16" s="47"/>
      <c r="X16" s="36"/>
      <c r="Y16" s="46"/>
      <c r="Z16" s="36"/>
      <c r="AA16" s="36"/>
      <c r="AB16" s="36"/>
      <c r="AC16" s="46"/>
      <c r="AD16" s="48"/>
      <c r="AE16" s="35"/>
      <c r="AF16" s="33"/>
    </row>
    <row r="17" spans="2:32" ht="15.75">
      <c r="B17" s="116" t="s">
        <v>207</v>
      </c>
      <c r="C17" s="152"/>
      <c r="D17" s="93"/>
      <c r="E17" s="152"/>
      <c r="F17" s="93"/>
      <c r="G17" s="152"/>
      <c r="H17" s="93"/>
      <c r="I17" s="92"/>
      <c r="J17" s="93"/>
      <c r="K17" s="157"/>
      <c r="L17" s="163"/>
      <c r="M17" s="163"/>
      <c r="N17" s="163"/>
      <c r="O17" s="163"/>
      <c r="P17" s="157"/>
      <c r="Q17" s="45"/>
      <c r="R17" s="133"/>
      <c r="S17" s="133"/>
      <c r="T17" s="133"/>
      <c r="U17" s="46"/>
      <c r="V17" s="36"/>
      <c r="W17" s="47"/>
      <c r="X17" s="36"/>
      <c r="Y17" s="46"/>
      <c r="Z17" s="36"/>
      <c r="AA17" s="36"/>
      <c r="AB17" s="36"/>
      <c r="AC17" s="46"/>
      <c r="AD17" s="48"/>
      <c r="AE17" s="35"/>
      <c r="AF17" s="33"/>
    </row>
    <row r="18" spans="2:32" ht="51">
      <c r="B18" s="94" t="str">
        <f>B16</f>
        <v>Windows</v>
      </c>
      <c r="C18" s="147">
        <v>0.8</v>
      </c>
      <c r="D18" s="96" t="str">
        <f>Glazing_Solar_Heat_Gain</f>
        <v>SHGC</v>
      </c>
      <c r="E18" s="147">
        <v>0.41</v>
      </c>
      <c r="F18" s="96" t="str">
        <f>Glazing_Solar_Heat_Gain</f>
        <v>SHGC</v>
      </c>
      <c r="G18" s="147">
        <v>0.39</v>
      </c>
      <c r="H18" s="96" t="str">
        <f>Glazing_Solar_Heat_Gain</f>
        <v>SHGC</v>
      </c>
      <c r="I18" s="147">
        <v>0.39</v>
      </c>
      <c r="J18" s="96" t="str">
        <f>Glazing_Solar_Heat_Gain</f>
        <v>SHGC</v>
      </c>
      <c r="K18" s="157" t="s">
        <v>522</v>
      </c>
      <c r="L18" s="163"/>
      <c r="M18" s="163"/>
      <c r="N18" s="163"/>
      <c r="O18" s="163"/>
      <c r="P18" s="169" t="s">
        <v>585</v>
      </c>
      <c r="Q18" s="45"/>
      <c r="R18" s="133"/>
      <c r="S18" s="133"/>
      <c r="T18" s="133"/>
      <c r="U18" s="46"/>
      <c r="V18" s="36"/>
      <c r="W18" s="47"/>
      <c r="X18" s="36"/>
      <c r="Y18" s="46"/>
      <c r="Z18" s="36"/>
      <c r="AA18" s="36"/>
      <c r="AB18" s="36"/>
      <c r="AC18" s="46"/>
      <c r="AD18" s="48"/>
      <c r="AE18" s="35"/>
      <c r="AF18" s="33"/>
    </row>
    <row r="19" spans="2:32">
      <c r="B19" s="119" t="s">
        <v>208</v>
      </c>
      <c r="C19" s="152"/>
      <c r="D19" s="93"/>
      <c r="E19" s="152"/>
      <c r="F19" s="93"/>
      <c r="G19" s="152"/>
      <c r="H19" s="93"/>
      <c r="I19" s="92"/>
      <c r="J19" s="93"/>
      <c r="K19" s="157"/>
      <c r="L19" s="163"/>
      <c r="M19" s="163"/>
      <c r="N19" s="163"/>
      <c r="O19" s="163"/>
      <c r="P19" s="157"/>
      <c r="Q19" s="45"/>
      <c r="R19" s="36"/>
      <c r="S19" s="46"/>
      <c r="T19" s="36"/>
      <c r="U19" s="46"/>
      <c r="V19" s="36"/>
      <c r="W19" s="47"/>
      <c r="X19" s="36"/>
      <c r="Y19" s="46"/>
      <c r="Z19" s="36"/>
      <c r="AA19" s="36"/>
      <c r="AB19" s="36"/>
      <c r="AC19" s="46"/>
      <c r="AD19" s="48"/>
      <c r="AE19" s="35"/>
      <c r="AF19" s="33"/>
    </row>
    <row r="20" spans="2:32" ht="51">
      <c r="B20" s="94" t="str">
        <f>B16</f>
        <v>Windows</v>
      </c>
      <c r="C20" s="153">
        <v>0.7</v>
      </c>
      <c r="D20" s="96" t="s">
        <v>206</v>
      </c>
      <c r="E20" s="153">
        <v>0.32</v>
      </c>
      <c r="F20" s="96" t="s">
        <v>206</v>
      </c>
      <c r="G20" s="153">
        <v>0.31</v>
      </c>
      <c r="H20" s="96" t="s">
        <v>206</v>
      </c>
      <c r="I20" s="153">
        <v>0.31</v>
      </c>
      <c r="J20" s="96" t="s">
        <v>206</v>
      </c>
      <c r="K20" s="157" t="s">
        <v>523</v>
      </c>
      <c r="L20" s="163"/>
      <c r="M20" s="163"/>
      <c r="N20" s="163"/>
      <c r="O20" s="163"/>
      <c r="P20" s="157"/>
      <c r="Q20" s="45"/>
      <c r="R20" s="36"/>
      <c r="S20" s="46"/>
      <c r="T20" s="36"/>
      <c r="U20" s="46"/>
      <c r="V20" s="36"/>
      <c r="W20" s="47"/>
      <c r="X20" s="36"/>
      <c r="Y20" s="46"/>
      <c r="Z20" s="36"/>
      <c r="AA20" s="36"/>
      <c r="AB20" s="36"/>
      <c r="AC20" s="46"/>
      <c r="AD20" s="48"/>
      <c r="AE20" s="35"/>
      <c r="AF20" s="33"/>
    </row>
    <row r="21" spans="2:32">
      <c r="B21" s="119" t="s">
        <v>209</v>
      </c>
      <c r="C21" s="147" t="s">
        <v>299</v>
      </c>
      <c r="D21" s="96" t="s">
        <v>206</v>
      </c>
      <c r="E21" s="147" t="s">
        <v>299</v>
      </c>
      <c r="F21" s="96" t="s">
        <v>206</v>
      </c>
      <c r="G21" s="147" t="s">
        <v>299</v>
      </c>
      <c r="H21" s="96" t="s">
        <v>206</v>
      </c>
      <c r="I21" s="147" t="s">
        <v>299</v>
      </c>
      <c r="J21" s="96" t="s">
        <v>206</v>
      </c>
      <c r="K21" s="157"/>
      <c r="L21" s="163"/>
      <c r="M21" s="163"/>
      <c r="N21" s="163"/>
      <c r="O21" s="163"/>
      <c r="P21" s="157"/>
      <c r="Q21" s="45"/>
      <c r="R21" s="36"/>
      <c r="S21" s="46"/>
      <c r="T21" s="36"/>
      <c r="U21" s="46"/>
      <c r="V21" s="36"/>
      <c r="W21" s="47"/>
      <c r="X21" s="36"/>
      <c r="Y21" s="46"/>
      <c r="Z21" s="36"/>
      <c r="AA21" s="36"/>
      <c r="AB21" s="36"/>
      <c r="AC21" s="46"/>
      <c r="AD21" s="48"/>
      <c r="AE21" s="35"/>
      <c r="AF21" s="33"/>
    </row>
    <row r="22" spans="2:32">
      <c r="B22" s="119" t="s">
        <v>210</v>
      </c>
      <c r="C22" s="147" t="s">
        <v>299</v>
      </c>
      <c r="D22" s="94" t="str">
        <f>Glazing_Conduction</f>
        <v>Btu/hr-ft²-F (U-Value)</v>
      </c>
      <c r="E22" s="147" t="s">
        <v>299</v>
      </c>
      <c r="F22" s="94" t="str">
        <f>Glazing_Conduction</f>
        <v>Btu/hr-ft²-F (U-Value)</v>
      </c>
      <c r="G22" s="147" t="s">
        <v>299</v>
      </c>
      <c r="H22" s="94" t="str">
        <f>Glazing_Conduction</f>
        <v>Btu/hr-ft²-F (U-Value)</v>
      </c>
      <c r="I22" s="147" t="s">
        <v>299</v>
      </c>
      <c r="J22" s="94" t="str">
        <f>Glazing_Conduction</f>
        <v>Btu/hr-ft²-F (U-Value)</v>
      </c>
      <c r="K22" s="157"/>
      <c r="L22" s="163"/>
      <c r="M22" s="163"/>
      <c r="N22" s="163"/>
      <c r="O22" s="163"/>
      <c r="P22" s="157"/>
      <c r="Q22" s="45"/>
      <c r="R22" s="36"/>
      <c r="S22" s="46"/>
      <c r="T22" s="36"/>
      <c r="U22" s="46"/>
      <c r="V22" s="36"/>
      <c r="W22" s="47"/>
      <c r="X22" s="36"/>
      <c r="Y22" s="46"/>
      <c r="Z22" s="36"/>
      <c r="AA22" s="36"/>
      <c r="AB22" s="36"/>
      <c r="AC22" s="46"/>
      <c r="AD22" s="48"/>
      <c r="AE22" s="35"/>
      <c r="AF22" s="33"/>
    </row>
    <row r="23" spans="2:32">
      <c r="B23" s="119" t="s">
        <v>211</v>
      </c>
      <c r="C23" s="147" t="s">
        <v>299</v>
      </c>
      <c r="D23" s="96" t="str">
        <f>Glazing_Solar_Heat_Gain</f>
        <v>SHGC</v>
      </c>
      <c r="E23" s="147" t="s">
        <v>299</v>
      </c>
      <c r="F23" s="96" t="str">
        <f>Glazing_Solar_Heat_Gain</f>
        <v>SHGC</v>
      </c>
      <c r="G23" s="147" t="s">
        <v>299</v>
      </c>
      <c r="H23" s="96" t="str">
        <f>Glazing_Solar_Heat_Gain</f>
        <v>SHGC</v>
      </c>
      <c r="I23" s="147" t="s">
        <v>299</v>
      </c>
      <c r="J23" s="96" t="str">
        <f>Glazing_Solar_Heat_Gain</f>
        <v>SHGC</v>
      </c>
      <c r="K23" s="157"/>
      <c r="L23" s="163"/>
      <c r="M23" s="163"/>
      <c r="N23" s="163"/>
      <c r="O23" s="163"/>
      <c r="P23" s="157"/>
      <c r="Q23" s="45"/>
      <c r="R23" s="36"/>
      <c r="S23" s="46"/>
      <c r="T23" s="36"/>
      <c r="U23" s="46"/>
      <c r="V23" s="36"/>
      <c r="W23" s="47"/>
      <c r="X23" s="36"/>
      <c r="Y23" s="46"/>
      <c r="Z23" s="36"/>
      <c r="AA23" s="36"/>
      <c r="AB23" s="36"/>
      <c r="AC23" s="46"/>
      <c r="AD23" s="48"/>
      <c r="AE23" s="35"/>
      <c r="AF23" s="33"/>
    </row>
    <row r="24" spans="2:32">
      <c r="B24" s="120" t="s">
        <v>212</v>
      </c>
      <c r="C24" s="147" t="s">
        <v>299</v>
      </c>
      <c r="D24" s="159" t="s">
        <v>206</v>
      </c>
      <c r="E24" s="147" t="s">
        <v>299</v>
      </c>
      <c r="F24" s="145" t="s">
        <v>206</v>
      </c>
      <c r="G24" s="147" t="s">
        <v>299</v>
      </c>
      <c r="H24" s="145" t="s">
        <v>206</v>
      </c>
      <c r="I24" s="147" t="s">
        <v>299</v>
      </c>
      <c r="J24" s="137" t="s">
        <v>206</v>
      </c>
      <c r="K24" s="141"/>
      <c r="L24" s="141"/>
      <c r="M24" s="141"/>
      <c r="N24" s="141"/>
      <c r="O24" s="141"/>
      <c r="P24" s="141"/>
      <c r="Q24" s="45"/>
      <c r="R24" s="36"/>
      <c r="S24" s="46"/>
      <c r="T24" s="36"/>
      <c r="U24" s="46"/>
      <c r="V24" s="36"/>
      <c r="W24" s="47"/>
      <c r="X24" s="36"/>
      <c r="Y24" s="46"/>
      <c r="Z24" s="36"/>
      <c r="AA24" s="36"/>
      <c r="AB24" s="36"/>
      <c r="AC24" s="46"/>
      <c r="AD24" s="48"/>
      <c r="AE24" s="35"/>
      <c r="AF24" s="33"/>
    </row>
    <row r="25" spans="2:32" ht="25.5">
      <c r="B25" s="120" t="s">
        <v>213</v>
      </c>
      <c r="C25" s="206" t="s">
        <v>299</v>
      </c>
      <c r="D25" s="206"/>
      <c r="E25" s="206" t="s">
        <v>299</v>
      </c>
      <c r="F25" s="206"/>
      <c r="G25" s="206" t="s">
        <v>299</v>
      </c>
      <c r="H25" s="206"/>
      <c r="I25" s="206" t="s">
        <v>299</v>
      </c>
      <c r="J25" s="206"/>
      <c r="K25" s="141"/>
      <c r="L25" s="141" t="s">
        <v>545</v>
      </c>
      <c r="M25" s="141" t="s">
        <v>546</v>
      </c>
      <c r="N25" s="141" t="s">
        <v>546</v>
      </c>
      <c r="O25" s="141" t="s">
        <v>546</v>
      </c>
      <c r="P25" s="141"/>
      <c r="Q25" s="45"/>
      <c r="R25" s="36"/>
      <c r="S25" s="46"/>
      <c r="T25" s="36"/>
      <c r="U25" s="46"/>
      <c r="V25" s="36"/>
      <c r="W25" s="47"/>
      <c r="X25" s="36"/>
      <c r="Y25" s="46"/>
      <c r="Z25" s="36"/>
      <c r="AA25" s="36"/>
      <c r="AB25" s="36"/>
      <c r="AC25" s="46"/>
      <c r="AD25" s="48"/>
      <c r="AE25" s="35"/>
      <c r="AF25" s="33"/>
    </row>
    <row r="26" spans="2:32" ht="25.5">
      <c r="B26" s="120" t="s">
        <v>86</v>
      </c>
      <c r="C26" s="162">
        <f>E26*1.5</f>
        <v>1.395</v>
      </c>
      <c r="D26" s="159" t="str">
        <f>Infiltration</f>
        <v>ACH</v>
      </c>
      <c r="E26" s="148">
        <v>0.93</v>
      </c>
      <c r="F26" s="145" t="str">
        <f>Infiltration</f>
        <v>ACH</v>
      </c>
      <c r="G26" s="148">
        <v>0.93</v>
      </c>
      <c r="H26" s="145" t="str">
        <f>Infiltration</f>
        <v>ACH</v>
      </c>
      <c r="I26" s="148">
        <v>0.25</v>
      </c>
      <c r="J26" s="137" t="str">
        <f>Infiltration</f>
        <v>ACH</v>
      </c>
      <c r="K26" s="141" t="s">
        <v>524</v>
      </c>
      <c r="L26" s="141"/>
      <c r="M26" s="141"/>
      <c r="N26" s="141"/>
      <c r="O26" s="141"/>
      <c r="P26" s="141"/>
      <c r="Q26" s="45"/>
      <c r="R26" s="36"/>
      <c r="S26" s="46"/>
      <c r="T26" s="36"/>
      <c r="U26" s="46"/>
      <c r="V26" s="36"/>
      <c r="W26" s="47"/>
      <c r="X26" s="36"/>
      <c r="Y26" s="46"/>
      <c r="Z26" s="36"/>
      <c r="AA26" s="36"/>
      <c r="AB26" s="36"/>
      <c r="AC26" s="46"/>
      <c r="AD26" s="48"/>
      <c r="AE26" s="35"/>
      <c r="AF26" s="33"/>
    </row>
    <row r="27" spans="2:32" ht="18.75">
      <c r="B27" s="211" t="s">
        <v>214</v>
      </c>
      <c r="C27" s="212"/>
      <c r="D27" s="212"/>
      <c r="E27" s="212"/>
      <c r="F27" s="212"/>
      <c r="G27" s="212"/>
      <c r="H27" s="212"/>
      <c r="I27" s="212"/>
      <c r="J27" s="212"/>
      <c r="K27" s="64"/>
      <c r="L27" s="64"/>
      <c r="M27" s="64"/>
      <c r="N27" s="64"/>
      <c r="O27" s="64"/>
      <c r="P27" s="64"/>
      <c r="Q27" s="45"/>
      <c r="R27" s="36"/>
      <c r="S27" s="46"/>
      <c r="T27" s="36"/>
      <c r="U27" s="46"/>
      <c r="V27" s="36"/>
      <c r="W27" s="47"/>
      <c r="X27" s="36"/>
      <c r="Y27" s="46"/>
      <c r="Z27" s="36"/>
      <c r="AA27" s="36"/>
      <c r="AB27" s="36"/>
      <c r="AC27" s="46"/>
      <c r="AD27" s="48"/>
      <c r="AE27" s="35"/>
      <c r="AF27" s="33"/>
    </row>
    <row r="28" spans="2:32" ht="38.25">
      <c r="B28" s="121" t="s">
        <v>89</v>
      </c>
      <c r="C28" s="209" t="s">
        <v>215</v>
      </c>
      <c r="D28" s="102" t="s">
        <v>89</v>
      </c>
      <c r="E28" s="209" t="s">
        <v>215</v>
      </c>
      <c r="F28" s="102" t="s">
        <v>89</v>
      </c>
      <c r="G28" s="209" t="s">
        <v>215</v>
      </c>
      <c r="H28" s="102" t="s">
        <v>89</v>
      </c>
      <c r="I28" s="209" t="s">
        <v>215</v>
      </c>
      <c r="J28" s="102" t="s">
        <v>89</v>
      </c>
      <c r="K28" s="141"/>
      <c r="L28" s="141" t="s">
        <v>547</v>
      </c>
      <c r="M28" s="141" t="s">
        <v>548</v>
      </c>
      <c r="N28" s="141" t="s">
        <v>549</v>
      </c>
      <c r="O28" s="141" t="s">
        <v>550</v>
      </c>
      <c r="P28" s="141"/>
      <c r="Q28" s="45"/>
      <c r="R28" s="36"/>
      <c r="S28" s="46"/>
      <c r="T28" s="36"/>
      <c r="U28" s="46"/>
      <c r="V28" s="36"/>
      <c r="W28" s="47"/>
      <c r="X28" s="36"/>
      <c r="Y28" s="46"/>
      <c r="Z28" s="36"/>
      <c r="AA28" s="36"/>
      <c r="AB28" s="36"/>
      <c r="AC28" s="46"/>
      <c r="AD28" s="48"/>
      <c r="AE28" s="35"/>
      <c r="AF28" s="33"/>
    </row>
    <row r="29" spans="2:32" ht="25.5">
      <c r="B29" s="97"/>
      <c r="C29" s="210"/>
      <c r="D29" s="91" t="str">
        <f>Occupant_Density</f>
        <v>(ft²/person)</v>
      </c>
      <c r="E29" s="210"/>
      <c r="F29" s="91" t="str">
        <f>Occupant_Density</f>
        <v>(ft²/person)</v>
      </c>
      <c r="G29" s="210"/>
      <c r="H29" s="91" t="str">
        <f>Occupant_Density</f>
        <v>(ft²/person)</v>
      </c>
      <c r="I29" s="210"/>
      <c r="J29" s="91" t="str">
        <f>Occupant_Density</f>
        <v>(ft²/person)</v>
      </c>
      <c r="K29" s="141" t="s">
        <v>509</v>
      </c>
      <c r="L29" s="141"/>
      <c r="M29" s="141"/>
      <c r="N29" s="141"/>
      <c r="O29" s="141"/>
      <c r="P29" s="141"/>
      <c r="Q29" s="45"/>
      <c r="R29" s="36"/>
      <c r="S29" s="46"/>
      <c r="T29" s="36"/>
      <c r="U29" s="46"/>
      <c r="V29" s="36"/>
      <c r="W29" s="47"/>
      <c r="X29" s="36"/>
      <c r="Y29" s="46"/>
      <c r="Z29" s="36"/>
      <c r="AA29" s="36"/>
      <c r="AB29" s="36"/>
      <c r="AC29" s="46"/>
      <c r="AD29" s="48"/>
      <c r="AE29" s="35"/>
      <c r="AF29" s="33"/>
    </row>
    <row r="30" spans="2:32">
      <c r="B30" s="97"/>
      <c r="C30" s="130" t="s">
        <v>465</v>
      </c>
      <c r="D30" s="130">
        <v>200</v>
      </c>
      <c r="E30" s="130" t="s">
        <v>465</v>
      </c>
      <c r="F30" s="130">
        <v>200</v>
      </c>
      <c r="G30" s="130" t="s">
        <v>465</v>
      </c>
      <c r="H30" s="130">
        <v>200</v>
      </c>
      <c r="I30" s="130" t="s">
        <v>465</v>
      </c>
      <c r="J30" s="130">
        <v>200</v>
      </c>
      <c r="K30" s="141"/>
      <c r="L30" s="141"/>
      <c r="M30" s="141"/>
      <c r="N30" s="141"/>
      <c r="O30" s="141"/>
      <c r="P30" s="141"/>
      <c r="Q30" s="45"/>
      <c r="R30" s="36"/>
      <c r="S30" s="46"/>
      <c r="T30" s="36"/>
      <c r="U30" s="46"/>
      <c r="V30" s="36"/>
      <c r="W30" s="47"/>
      <c r="X30" s="36"/>
      <c r="Y30" s="46"/>
      <c r="Z30" s="36"/>
      <c r="AA30" s="36"/>
      <c r="AB30" s="36"/>
      <c r="AC30" s="46"/>
      <c r="AD30" s="48"/>
      <c r="AE30" s="35"/>
      <c r="AF30" s="33"/>
    </row>
    <row r="31" spans="2:32">
      <c r="B31" s="97"/>
      <c r="C31" s="130" t="s">
        <v>590</v>
      </c>
      <c r="D31" s="130">
        <v>300</v>
      </c>
      <c r="E31" s="130" t="s">
        <v>590</v>
      </c>
      <c r="F31" s="130">
        <v>300</v>
      </c>
      <c r="G31" s="130" t="s">
        <v>590</v>
      </c>
      <c r="H31" s="130">
        <v>300</v>
      </c>
      <c r="I31" s="130" t="s">
        <v>590</v>
      </c>
      <c r="J31" s="130">
        <v>300</v>
      </c>
      <c r="K31" s="141"/>
      <c r="L31" s="141"/>
      <c r="M31" s="141"/>
      <c r="N31" s="141"/>
      <c r="O31" s="141"/>
      <c r="P31" s="141"/>
      <c r="Q31" s="45"/>
      <c r="R31" s="36"/>
      <c r="S31" s="46"/>
      <c r="T31" s="36"/>
      <c r="U31" s="46"/>
      <c r="V31" s="36"/>
      <c r="W31" s="47"/>
      <c r="X31" s="36"/>
      <c r="Y31" s="46"/>
      <c r="Z31" s="36"/>
      <c r="AA31" s="36"/>
      <c r="AB31" s="36"/>
      <c r="AC31" s="46"/>
      <c r="AD31" s="48"/>
      <c r="AE31" s="35"/>
      <c r="AF31" s="33"/>
    </row>
    <row r="32" spans="2:32">
      <c r="B32" s="97"/>
      <c r="C32" s="130" t="s">
        <v>468</v>
      </c>
      <c r="D32" s="130">
        <v>125</v>
      </c>
      <c r="E32" s="130" t="s">
        <v>468</v>
      </c>
      <c r="F32" s="130">
        <v>125</v>
      </c>
      <c r="G32" s="130" t="s">
        <v>468</v>
      </c>
      <c r="H32" s="130">
        <v>125</v>
      </c>
      <c r="I32" s="130" t="s">
        <v>468</v>
      </c>
      <c r="J32" s="130">
        <v>125</v>
      </c>
      <c r="K32" s="141"/>
      <c r="L32" s="141"/>
      <c r="M32" s="141"/>
      <c r="N32" s="141"/>
      <c r="O32" s="141"/>
      <c r="P32" s="141"/>
      <c r="Q32" s="45"/>
      <c r="R32" s="36"/>
      <c r="S32" s="46"/>
      <c r="T32" s="36"/>
      <c r="U32" s="46"/>
      <c r="V32" s="36"/>
      <c r="W32" s="47"/>
      <c r="X32" s="36"/>
      <c r="Y32" s="46"/>
      <c r="Z32" s="36"/>
      <c r="AA32" s="36"/>
      <c r="AB32" s="36"/>
      <c r="AC32" s="46"/>
      <c r="AD32" s="48"/>
      <c r="AE32" s="35"/>
      <c r="AF32" s="33"/>
    </row>
    <row r="33" spans="2:32">
      <c r="B33" s="97"/>
      <c r="C33" s="130" t="s">
        <v>469</v>
      </c>
      <c r="D33" s="130">
        <v>125</v>
      </c>
      <c r="E33" s="130" t="s">
        <v>469</v>
      </c>
      <c r="F33" s="130">
        <v>125</v>
      </c>
      <c r="G33" s="130" t="s">
        <v>469</v>
      </c>
      <c r="H33" s="130">
        <v>125</v>
      </c>
      <c r="I33" s="130" t="s">
        <v>469</v>
      </c>
      <c r="J33" s="130">
        <v>125</v>
      </c>
      <c r="K33" s="141"/>
      <c r="L33" s="141"/>
      <c r="M33" s="141"/>
      <c r="N33" s="141"/>
      <c r="O33" s="141"/>
      <c r="P33" s="141"/>
      <c r="Q33" s="45"/>
      <c r="R33" s="36"/>
      <c r="S33" s="46"/>
      <c r="T33" s="36"/>
      <c r="U33" s="46"/>
      <c r="V33" s="36"/>
      <c r="W33" s="47"/>
      <c r="X33" s="36"/>
      <c r="Y33" s="46"/>
      <c r="Z33" s="36"/>
      <c r="AA33" s="36"/>
      <c r="AB33" s="36"/>
      <c r="AC33" s="46"/>
      <c r="AD33" s="48"/>
      <c r="AE33" s="35"/>
      <c r="AF33" s="33"/>
    </row>
    <row r="34" spans="2:32">
      <c r="B34" s="97"/>
      <c r="C34" s="130" t="s">
        <v>470</v>
      </c>
      <c r="D34" s="130">
        <v>125</v>
      </c>
      <c r="E34" s="130" t="s">
        <v>470</v>
      </c>
      <c r="F34" s="130">
        <v>125</v>
      </c>
      <c r="G34" s="130" t="s">
        <v>470</v>
      </c>
      <c r="H34" s="130">
        <v>125</v>
      </c>
      <c r="I34" s="130" t="s">
        <v>470</v>
      </c>
      <c r="J34" s="130">
        <v>125</v>
      </c>
      <c r="K34" s="141"/>
      <c r="L34" s="141"/>
      <c r="M34" s="141"/>
      <c r="N34" s="141"/>
      <c r="O34" s="141"/>
      <c r="P34" s="141"/>
      <c r="Q34" s="45"/>
      <c r="R34" s="36"/>
      <c r="S34" s="46"/>
      <c r="T34" s="36"/>
      <c r="U34" s="46"/>
      <c r="V34" s="36"/>
      <c r="W34" s="47"/>
      <c r="X34" s="36"/>
      <c r="Y34" s="46"/>
      <c r="Z34" s="36"/>
      <c r="AA34" s="36"/>
      <c r="AB34" s="36"/>
      <c r="AC34" s="46"/>
      <c r="AD34" s="48"/>
      <c r="AE34" s="35"/>
      <c r="AF34" s="33"/>
    </row>
    <row r="35" spans="2:32">
      <c r="B35" s="97"/>
      <c r="C35" s="130" t="s">
        <v>471</v>
      </c>
      <c r="D35" s="130">
        <v>125</v>
      </c>
      <c r="E35" s="130" t="s">
        <v>471</v>
      </c>
      <c r="F35" s="130">
        <v>125</v>
      </c>
      <c r="G35" s="130" t="s">
        <v>471</v>
      </c>
      <c r="H35" s="130">
        <v>125</v>
      </c>
      <c r="I35" s="130" t="s">
        <v>471</v>
      </c>
      <c r="J35" s="130">
        <v>125</v>
      </c>
      <c r="K35" s="141"/>
      <c r="L35" s="141"/>
      <c r="M35" s="141"/>
      <c r="N35" s="141"/>
      <c r="O35" s="141"/>
      <c r="P35" s="141"/>
      <c r="Q35" s="45"/>
      <c r="R35" s="36"/>
      <c r="S35" s="46"/>
      <c r="T35" s="36"/>
      <c r="U35" s="46"/>
      <c r="V35" s="36"/>
      <c r="W35" s="47"/>
      <c r="X35" s="36"/>
      <c r="Y35" s="46"/>
      <c r="Z35" s="36"/>
      <c r="AA35" s="36"/>
      <c r="AB35" s="36"/>
      <c r="AC35" s="46"/>
      <c r="AD35" s="48"/>
      <c r="AE35" s="35"/>
      <c r="AF35" s="33"/>
    </row>
    <row r="36" spans="2:32" ht="18.75">
      <c r="B36" s="211" t="s">
        <v>216</v>
      </c>
      <c r="C36" s="212"/>
      <c r="D36" s="212"/>
      <c r="E36" s="212"/>
      <c r="F36" s="212"/>
      <c r="G36" s="212"/>
      <c r="H36" s="212"/>
      <c r="I36" s="212"/>
      <c r="J36" s="212"/>
      <c r="K36" s="64"/>
      <c r="L36" s="64"/>
      <c r="M36" s="64"/>
      <c r="N36" s="64"/>
      <c r="O36" s="64"/>
      <c r="P36" s="64"/>
      <c r="Q36" s="45"/>
      <c r="R36" s="36"/>
      <c r="S36" s="46"/>
      <c r="T36" s="36"/>
      <c r="U36" s="46"/>
      <c r="V36" s="36"/>
      <c r="W36" s="47"/>
      <c r="X36" s="36"/>
      <c r="Y36" s="46"/>
      <c r="Z36" s="36"/>
      <c r="AA36" s="36"/>
      <c r="AB36" s="36"/>
      <c r="AC36" s="46"/>
      <c r="AD36" s="48"/>
      <c r="AE36" s="35"/>
      <c r="AF36" s="33"/>
    </row>
    <row r="37" spans="2:32" ht="178.5">
      <c r="B37" s="121" t="s">
        <v>217</v>
      </c>
      <c r="C37" s="209" t="s">
        <v>215</v>
      </c>
      <c r="D37" s="102" t="s">
        <v>218</v>
      </c>
      <c r="E37" s="209" t="s">
        <v>215</v>
      </c>
      <c r="F37" s="102" t="s">
        <v>218</v>
      </c>
      <c r="G37" s="209" t="s">
        <v>215</v>
      </c>
      <c r="H37" s="102" t="s">
        <v>218</v>
      </c>
      <c r="I37" s="209" t="s">
        <v>215</v>
      </c>
      <c r="J37" s="102" t="s">
        <v>218</v>
      </c>
      <c r="K37" s="141"/>
      <c r="L37" s="141" t="s">
        <v>551</v>
      </c>
      <c r="M37" s="141" t="s">
        <v>552</v>
      </c>
      <c r="N37" s="141" t="s">
        <v>553</v>
      </c>
      <c r="O37" s="141" t="s">
        <v>554</v>
      </c>
      <c r="P37" s="141"/>
      <c r="Q37" s="55"/>
      <c r="R37" s="36"/>
      <c r="S37" s="46"/>
      <c r="T37" s="36"/>
      <c r="U37" s="46"/>
      <c r="V37" s="36"/>
      <c r="W37" s="47"/>
      <c r="X37" s="55"/>
      <c r="Y37" s="36"/>
      <c r="Z37" s="36"/>
      <c r="AA37" s="36"/>
      <c r="AB37" s="36"/>
      <c r="AC37" s="46"/>
      <c r="AD37" s="48"/>
      <c r="AE37" s="35"/>
      <c r="AF37" s="33"/>
    </row>
    <row r="38" spans="2:32" ht="12.75" customHeight="1">
      <c r="B38" s="97"/>
      <c r="C38" s="210"/>
      <c r="D38" s="91" t="str">
        <f>Internal_Heat_Gains</f>
        <v>(W/ft²)</v>
      </c>
      <c r="E38" s="210"/>
      <c r="F38" s="91" t="str">
        <f>Internal_Heat_Gains</f>
        <v>(W/ft²)</v>
      </c>
      <c r="G38" s="210"/>
      <c r="H38" s="91" t="str">
        <f>Internal_Heat_Gains</f>
        <v>(W/ft²)</v>
      </c>
      <c r="I38" s="210"/>
      <c r="J38" s="91" t="str">
        <f>Internal_Heat_Gains</f>
        <v>(W/ft²)</v>
      </c>
      <c r="K38" s="219" t="s">
        <v>508</v>
      </c>
      <c r="L38" s="166"/>
      <c r="M38" s="166"/>
      <c r="N38" s="166"/>
      <c r="O38" s="166"/>
      <c r="P38" s="141"/>
      <c r="Q38" s="55"/>
      <c r="R38" s="36"/>
      <c r="S38" s="46"/>
      <c r="T38" s="36"/>
      <c r="U38" s="46"/>
      <c r="V38" s="36"/>
      <c r="W38" s="47"/>
      <c r="X38" s="55"/>
      <c r="Y38" s="36"/>
      <c r="Z38" s="36"/>
      <c r="AA38" s="36"/>
      <c r="AB38" s="36"/>
      <c r="AC38" s="46"/>
      <c r="AD38" s="48"/>
      <c r="AE38" s="35"/>
      <c r="AF38" s="33"/>
    </row>
    <row r="39" spans="2:32">
      <c r="B39" s="97"/>
      <c r="C39" s="130" t="s">
        <v>465</v>
      </c>
      <c r="D39" s="98">
        <v>1</v>
      </c>
      <c r="E39" s="130" t="s">
        <v>465</v>
      </c>
      <c r="F39" s="98">
        <v>1</v>
      </c>
      <c r="G39" s="130" t="s">
        <v>465</v>
      </c>
      <c r="H39" s="98">
        <v>1</v>
      </c>
      <c r="I39" s="130" t="s">
        <v>465</v>
      </c>
      <c r="J39" s="98">
        <v>1.1000000000000001</v>
      </c>
      <c r="K39" s="220"/>
      <c r="L39" s="167"/>
      <c r="M39" s="167"/>
      <c r="N39" s="167"/>
      <c r="O39" s="167"/>
      <c r="P39" s="141"/>
      <c r="Q39" s="55"/>
      <c r="R39" s="36"/>
      <c r="S39" s="46"/>
      <c r="T39" s="36"/>
      <c r="U39" s="46"/>
      <c r="V39" s="36"/>
      <c r="W39" s="47"/>
      <c r="X39" s="55"/>
      <c r="Y39" s="36"/>
      <c r="Z39" s="36"/>
      <c r="AA39" s="36"/>
      <c r="AB39" s="36"/>
      <c r="AC39" s="46"/>
      <c r="AD39" s="48"/>
      <c r="AE39" s="35"/>
      <c r="AF39" s="33"/>
    </row>
    <row r="40" spans="2:32">
      <c r="B40" s="97"/>
      <c r="C40" s="130" t="s">
        <v>590</v>
      </c>
      <c r="D40" s="98">
        <v>1.1100000000000001</v>
      </c>
      <c r="E40" s="130" t="s">
        <v>590</v>
      </c>
      <c r="F40" s="98">
        <v>1.1100000000000001</v>
      </c>
      <c r="G40" s="130" t="s">
        <v>590</v>
      </c>
      <c r="H40" s="98">
        <v>1.1100000000000001</v>
      </c>
      <c r="I40" s="130" t="s">
        <v>590</v>
      </c>
      <c r="J40" s="98">
        <v>0.8</v>
      </c>
      <c r="K40" s="220"/>
      <c r="L40" s="167"/>
      <c r="M40" s="167"/>
      <c r="N40" s="167"/>
      <c r="O40" s="167"/>
      <c r="P40" s="141"/>
      <c r="Q40" s="55"/>
      <c r="R40" s="36"/>
      <c r="S40" s="46"/>
      <c r="T40" s="36"/>
      <c r="U40" s="46"/>
      <c r="V40" s="36"/>
      <c r="W40" s="47"/>
      <c r="X40" s="55"/>
      <c r="Y40" s="36"/>
      <c r="Z40" s="36"/>
      <c r="AA40" s="36"/>
      <c r="AB40" s="36"/>
      <c r="AC40" s="46"/>
      <c r="AD40" s="48"/>
      <c r="AE40" s="35"/>
      <c r="AF40" s="33"/>
    </row>
    <row r="41" spans="2:32">
      <c r="B41" s="97"/>
      <c r="C41" s="130" t="s">
        <v>468</v>
      </c>
      <c r="D41" s="98">
        <v>1</v>
      </c>
      <c r="E41" s="130" t="s">
        <v>468</v>
      </c>
      <c r="F41" s="98">
        <v>1</v>
      </c>
      <c r="G41" s="130" t="s">
        <v>468</v>
      </c>
      <c r="H41" s="98">
        <v>1</v>
      </c>
      <c r="I41" s="130" t="s">
        <v>468</v>
      </c>
      <c r="J41" s="98">
        <v>1</v>
      </c>
      <c r="K41" s="220"/>
      <c r="L41" s="167"/>
      <c r="M41" s="167"/>
      <c r="N41" s="167"/>
      <c r="O41" s="167"/>
      <c r="P41" s="141"/>
      <c r="Q41" s="55"/>
      <c r="R41" s="36"/>
      <c r="S41" s="46"/>
      <c r="T41" s="36"/>
      <c r="U41" s="46"/>
      <c r="V41" s="36"/>
      <c r="W41" s="47"/>
      <c r="X41" s="55"/>
      <c r="Y41" s="36"/>
      <c r="Z41" s="36"/>
      <c r="AA41" s="36"/>
      <c r="AB41" s="36"/>
      <c r="AC41" s="46"/>
      <c r="AD41" s="48"/>
      <c r="AE41" s="35"/>
      <c r="AF41" s="33"/>
    </row>
    <row r="42" spans="2:32">
      <c r="B42" s="97"/>
      <c r="C42" s="130" t="s">
        <v>469</v>
      </c>
      <c r="D42" s="98">
        <v>1</v>
      </c>
      <c r="E42" s="130" t="s">
        <v>469</v>
      </c>
      <c r="F42" s="98">
        <v>1</v>
      </c>
      <c r="G42" s="130" t="s">
        <v>469</v>
      </c>
      <c r="H42" s="98">
        <v>1</v>
      </c>
      <c r="I42" s="130" t="s">
        <v>469</v>
      </c>
      <c r="J42" s="98">
        <v>0.75</v>
      </c>
      <c r="K42" s="220"/>
      <c r="L42" s="167"/>
      <c r="M42" s="167"/>
      <c r="N42" s="167"/>
      <c r="O42" s="167"/>
      <c r="P42" s="141"/>
      <c r="Q42" s="55"/>
      <c r="R42" s="36"/>
      <c r="S42" s="46"/>
      <c r="T42" s="36"/>
      <c r="U42" s="46"/>
      <c r="V42" s="36"/>
      <c r="W42" s="47"/>
      <c r="X42" s="55"/>
      <c r="Y42" s="36"/>
      <c r="Z42" s="36"/>
      <c r="AA42" s="36"/>
      <c r="AB42" s="36"/>
      <c r="AC42" s="46"/>
      <c r="AD42" s="48"/>
      <c r="AE42" s="35"/>
      <c r="AF42" s="33"/>
    </row>
    <row r="43" spans="2:32">
      <c r="B43" s="97"/>
      <c r="C43" s="130" t="s">
        <v>470</v>
      </c>
      <c r="D43" s="98">
        <v>1</v>
      </c>
      <c r="E43" s="130" t="s">
        <v>470</v>
      </c>
      <c r="F43" s="98">
        <v>1</v>
      </c>
      <c r="G43" s="130" t="s">
        <v>470</v>
      </c>
      <c r="H43" s="98">
        <v>1</v>
      </c>
      <c r="I43" s="130" t="s">
        <v>470</v>
      </c>
      <c r="J43" s="98">
        <v>1</v>
      </c>
      <c r="K43" s="220"/>
      <c r="L43" s="167"/>
      <c r="M43" s="167"/>
      <c r="N43" s="167"/>
      <c r="O43" s="167"/>
      <c r="P43" s="141"/>
      <c r="Q43" s="55"/>
      <c r="R43" s="36"/>
      <c r="S43" s="46"/>
      <c r="T43" s="36"/>
      <c r="U43" s="46"/>
      <c r="V43" s="36"/>
      <c r="W43" s="47"/>
      <c r="X43" s="55"/>
      <c r="Y43" s="36"/>
      <c r="Z43" s="36"/>
      <c r="AA43" s="36"/>
      <c r="AB43" s="36"/>
      <c r="AC43" s="46"/>
      <c r="AD43" s="48"/>
      <c r="AE43" s="35"/>
      <c r="AF43" s="33"/>
    </row>
    <row r="44" spans="2:32">
      <c r="B44" s="97"/>
      <c r="C44" s="130" t="s">
        <v>471</v>
      </c>
      <c r="D44" s="98">
        <v>1</v>
      </c>
      <c r="E44" s="130" t="s">
        <v>471</v>
      </c>
      <c r="F44" s="98">
        <v>1</v>
      </c>
      <c r="G44" s="130" t="s">
        <v>471</v>
      </c>
      <c r="H44" s="98">
        <v>1</v>
      </c>
      <c r="I44" s="130" t="s">
        <v>471</v>
      </c>
      <c r="J44" s="98">
        <v>1</v>
      </c>
      <c r="K44" s="220"/>
      <c r="L44" s="167"/>
      <c r="M44" s="167"/>
      <c r="N44" s="167"/>
      <c r="O44" s="167"/>
      <c r="P44" s="141"/>
      <c r="Q44" s="55"/>
      <c r="R44" s="36"/>
      <c r="S44" s="46"/>
      <c r="T44" s="36"/>
      <c r="U44" s="46"/>
      <c r="V44" s="36"/>
      <c r="W44" s="47"/>
      <c r="X44" s="55"/>
      <c r="Y44" s="36"/>
      <c r="Z44" s="36"/>
      <c r="AA44" s="36"/>
      <c r="AB44" s="36"/>
      <c r="AC44" s="46"/>
      <c r="AD44" s="48"/>
      <c r="AE44" s="35"/>
      <c r="AF44" s="33"/>
    </row>
    <row r="45" spans="2:32" ht="12.75" customHeight="1">
      <c r="B45" s="118" t="s">
        <v>219</v>
      </c>
      <c r="C45" s="206" t="s">
        <v>302</v>
      </c>
      <c r="D45" s="206"/>
      <c r="E45" s="206" t="s">
        <v>302</v>
      </c>
      <c r="F45" s="206"/>
      <c r="G45" s="206" t="s">
        <v>302</v>
      </c>
      <c r="H45" s="206"/>
      <c r="I45" s="206" t="s">
        <v>302</v>
      </c>
      <c r="J45" s="206"/>
      <c r="K45" s="220"/>
      <c r="L45" s="167"/>
      <c r="M45" s="167"/>
      <c r="N45" s="167"/>
      <c r="O45" s="167"/>
      <c r="P45" s="141"/>
      <c r="Q45" s="45"/>
      <c r="R45" s="36"/>
      <c r="S45" s="46"/>
      <c r="T45" s="36"/>
      <c r="U45" s="46"/>
      <c r="V45" s="36"/>
      <c r="W45" s="47"/>
      <c r="X45" s="36"/>
      <c r="Y45" s="46"/>
      <c r="Z45" s="36"/>
      <c r="AA45" s="36"/>
      <c r="AB45" s="36"/>
      <c r="AC45" s="46"/>
      <c r="AD45" s="48"/>
      <c r="AE45" s="35"/>
      <c r="AF45" s="33"/>
    </row>
    <row r="46" spans="2:32" ht="114.75">
      <c r="B46" s="116" t="s">
        <v>220</v>
      </c>
      <c r="C46" s="206" t="s">
        <v>302</v>
      </c>
      <c r="D46" s="206"/>
      <c r="E46" s="206" t="s">
        <v>302</v>
      </c>
      <c r="F46" s="206"/>
      <c r="G46" s="206" t="s">
        <v>302</v>
      </c>
      <c r="H46" s="206"/>
      <c r="I46" s="206" t="s">
        <v>302</v>
      </c>
      <c r="J46" s="206"/>
      <c r="K46" s="221"/>
      <c r="L46" s="168" t="s">
        <v>555</v>
      </c>
      <c r="M46" s="168" t="s">
        <v>555</v>
      </c>
      <c r="N46" s="168" t="s">
        <v>555</v>
      </c>
      <c r="O46" s="168" t="s">
        <v>556</v>
      </c>
      <c r="P46" s="141" t="s">
        <v>586</v>
      </c>
      <c r="Q46" s="45"/>
      <c r="R46" s="36"/>
      <c r="S46" s="46"/>
      <c r="T46" s="36"/>
      <c r="U46" s="46"/>
      <c r="V46" s="36"/>
      <c r="W46" s="47"/>
      <c r="X46" s="36"/>
      <c r="Y46" s="46"/>
      <c r="Z46" s="36"/>
      <c r="AA46" s="36"/>
      <c r="AB46" s="36"/>
      <c r="AC46" s="46"/>
      <c r="AD46" s="48"/>
      <c r="AE46" s="35"/>
      <c r="AF46" s="33"/>
    </row>
    <row r="47" spans="2:32" ht="25.5">
      <c r="B47" s="120" t="s">
        <v>608</v>
      </c>
      <c r="C47" s="130" t="s">
        <v>459</v>
      </c>
      <c r="D47" s="151">
        <v>16402</v>
      </c>
      <c r="E47" s="130" t="s">
        <v>459</v>
      </c>
      <c r="F47" s="151">
        <v>16402</v>
      </c>
      <c r="G47" s="130" t="s">
        <v>459</v>
      </c>
      <c r="H47" s="151">
        <v>16402</v>
      </c>
      <c r="I47" s="130" t="s">
        <v>459</v>
      </c>
      <c r="J47" s="151">
        <v>13577</v>
      </c>
      <c r="K47" s="141" t="s">
        <v>525</v>
      </c>
      <c r="L47" s="141"/>
      <c r="M47" s="141"/>
      <c r="N47" s="141"/>
      <c r="O47" s="141"/>
      <c r="P47" s="141"/>
      <c r="Q47" s="45"/>
      <c r="R47" s="36"/>
      <c r="S47" s="46"/>
      <c r="T47" s="36"/>
      <c r="U47" s="46"/>
      <c r="V47" s="36"/>
      <c r="W47" s="47"/>
      <c r="X47" s="36"/>
      <c r="Y47" s="46"/>
      <c r="Z47" s="36"/>
      <c r="AA47" s="36"/>
      <c r="AB47" s="36"/>
      <c r="AC47" s="46"/>
      <c r="AD47" s="48"/>
      <c r="AE47" s="35"/>
      <c r="AF47" s="33"/>
    </row>
    <row r="48" spans="2:32" ht="216.75">
      <c r="B48" s="120" t="s">
        <v>221</v>
      </c>
      <c r="C48" s="209" t="s">
        <v>215</v>
      </c>
      <c r="D48" s="102" t="s">
        <v>222</v>
      </c>
      <c r="E48" s="209" t="s">
        <v>215</v>
      </c>
      <c r="F48" s="102" t="s">
        <v>222</v>
      </c>
      <c r="G48" s="209" t="s">
        <v>215</v>
      </c>
      <c r="H48" s="102" t="s">
        <v>222</v>
      </c>
      <c r="I48" s="209" t="s">
        <v>215</v>
      </c>
      <c r="J48" s="102" t="s">
        <v>222</v>
      </c>
      <c r="K48" s="219" t="s">
        <v>509</v>
      </c>
      <c r="L48" s="166" t="s">
        <v>557</v>
      </c>
      <c r="M48" s="166" t="s">
        <v>558</v>
      </c>
      <c r="N48" s="166" t="s">
        <v>559</v>
      </c>
      <c r="O48" s="166" t="s">
        <v>560</v>
      </c>
      <c r="P48" s="141"/>
      <c r="Q48" s="45"/>
      <c r="R48" s="50"/>
      <c r="S48" s="46"/>
      <c r="T48" s="36"/>
      <c r="U48" s="46"/>
      <c r="V48" s="36"/>
      <c r="W48" s="47"/>
      <c r="X48" s="36"/>
      <c r="Y48" s="46"/>
      <c r="Z48" s="36"/>
      <c r="AA48" s="36"/>
      <c r="AB48" s="36"/>
      <c r="AC48" s="46"/>
      <c r="AD48" s="48"/>
      <c r="AE48" s="35"/>
      <c r="AF48" s="33"/>
    </row>
    <row r="49" spans="2:32">
      <c r="B49" s="97"/>
      <c r="C49" s="210"/>
      <c r="D49" s="91" t="str">
        <f>Internal_Heat_Gains</f>
        <v>(W/ft²)</v>
      </c>
      <c r="E49" s="210"/>
      <c r="F49" s="91" t="str">
        <f>Internal_Heat_Gains</f>
        <v>(W/ft²)</v>
      </c>
      <c r="G49" s="210"/>
      <c r="H49" s="91" t="str">
        <f>Internal_Heat_Gains</f>
        <v>(W/ft²)</v>
      </c>
      <c r="I49" s="210"/>
      <c r="J49" s="91" t="str">
        <f>Internal_Heat_Gains</f>
        <v>(W/ft²)</v>
      </c>
      <c r="K49" s="220"/>
      <c r="L49" s="167"/>
      <c r="M49" s="167"/>
      <c r="N49" s="167"/>
      <c r="O49" s="167"/>
      <c r="P49" s="141"/>
      <c r="Q49" s="45"/>
      <c r="R49" s="50"/>
      <c r="S49" s="46"/>
      <c r="T49" s="36"/>
      <c r="U49" s="46"/>
      <c r="V49" s="36"/>
      <c r="W49" s="47"/>
      <c r="X49" s="36"/>
      <c r="Y49" s="46"/>
      <c r="Z49" s="36"/>
      <c r="AA49" s="36"/>
      <c r="AB49" s="36"/>
      <c r="AC49" s="46"/>
      <c r="AD49" s="48"/>
      <c r="AE49" s="35"/>
      <c r="AF49" s="33"/>
    </row>
    <row r="50" spans="2:32">
      <c r="B50" s="97"/>
      <c r="C50" s="130" t="s">
        <v>465</v>
      </c>
      <c r="D50" s="98">
        <v>0.5</v>
      </c>
      <c r="E50" s="130" t="s">
        <v>465</v>
      </c>
      <c r="F50" s="98">
        <v>0.5</v>
      </c>
      <c r="G50" s="130" t="s">
        <v>465</v>
      </c>
      <c r="H50" s="98">
        <v>0.5</v>
      </c>
      <c r="I50" s="130" t="s">
        <v>465</v>
      </c>
      <c r="J50" s="98">
        <v>0.5</v>
      </c>
      <c r="K50" s="220"/>
      <c r="L50" s="167"/>
      <c r="M50" s="167"/>
      <c r="N50" s="167"/>
      <c r="O50" s="167"/>
      <c r="P50" s="141"/>
      <c r="Q50" s="45"/>
      <c r="R50" s="50"/>
      <c r="S50" s="46"/>
      <c r="T50" s="36"/>
      <c r="U50" s="46"/>
      <c r="V50" s="36"/>
      <c r="W50" s="47"/>
      <c r="X50" s="36"/>
      <c r="Y50" s="46"/>
      <c r="Z50" s="36"/>
      <c r="AA50" s="36"/>
      <c r="AB50" s="36"/>
      <c r="AC50" s="46"/>
      <c r="AD50" s="48"/>
      <c r="AE50" s="35"/>
      <c r="AF50" s="33"/>
    </row>
    <row r="51" spans="2:32">
      <c r="B51" s="97"/>
      <c r="C51" s="130" t="s">
        <v>590</v>
      </c>
      <c r="D51" s="98">
        <v>0.5</v>
      </c>
      <c r="E51" s="130" t="s">
        <v>590</v>
      </c>
      <c r="F51" s="98">
        <v>0.5</v>
      </c>
      <c r="G51" s="130" t="s">
        <v>590</v>
      </c>
      <c r="H51" s="98">
        <v>0.5</v>
      </c>
      <c r="I51" s="130" t="s">
        <v>590</v>
      </c>
      <c r="J51" s="98">
        <v>0.5</v>
      </c>
      <c r="K51" s="220"/>
      <c r="L51" s="167"/>
      <c r="M51" s="167"/>
      <c r="N51" s="167"/>
      <c r="O51" s="167"/>
      <c r="P51" s="141"/>
      <c r="Q51" s="45"/>
      <c r="R51" s="50"/>
      <c r="S51" s="46"/>
      <c r="T51" s="36"/>
      <c r="U51" s="46"/>
      <c r="V51" s="36"/>
      <c r="W51" s="47"/>
      <c r="X51" s="36"/>
      <c r="Y51" s="46"/>
      <c r="Z51" s="36"/>
      <c r="AA51" s="36"/>
      <c r="AB51" s="36"/>
      <c r="AC51" s="46"/>
      <c r="AD51" s="48"/>
      <c r="AE51" s="35"/>
      <c r="AF51" s="33"/>
    </row>
    <row r="52" spans="2:32">
      <c r="B52" s="97"/>
      <c r="C52" s="130" t="s">
        <v>468</v>
      </c>
      <c r="D52" s="98">
        <v>1.5</v>
      </c>
      <c r="E52" s="130" t="s">
        <v>468</v>
      </c>
      <c r="F52" s="98">
        <v>1.5</v>
      </c>
      <c r="G52" s="130" t="s">
        <v>468</v>
      </c>
      <c r="H52" s="98">
        <v>1.5</v>
      </c>
      <c r="I52" s="130" t="s">
        <v>468</v>
      </c>
      <c r="J52" s="98">
        <v>1.5</v>
      </c>
      <c r="K52" s="220"/>
      <c r="L52" s="167"/>
      <c r="M52" s="167"/>
      <c r="N52" s="167"/>
      <c r="O52" s="167"/>
      <c r="P52" s="141"/>
      <c r="Q52" s="45"/>
      <c r="R52" s="50"/>
      <c r="S52" s="46"/>
      <c r="T52" s="36"/>
      <c r="U52" s="46"/>
      <c r="V52" s="36"/>
      <c r="W52" s="47"/>
      <c r="X52" s="36"/>
      <c r="Y52" s="46"/>
      <c r="Z52" s="36"/>
      <c r="AA52" s="36"/>
      <c r="AB52" s="36"/>
      <c r="AC52" s="46"/>
      <c r="AD52" s="48"/>
      <c r="AE52" s="35"/>
      <c r="AF52" s="33"/>
    </row>
    <row r="53" spans="2:32">
      <c r="B53" s="97"/>
      <c r="C53" s="130" t="s">
        <v>469</v>
      </c>
      <c r="D53" s="98">
        <v>0.5</v>
      </c>
      <c r="E53" s="130" t="s">
        <v>469</v>
      </c>
      <c r="F53" s="98">
        <v>0.5</v>
      </c>
      <c r="G53" s="130" t="s">
        <v>469</v>
      </c>
      <c r="H53" s="98">
        <v>0.5</v>
      </c>
      <c r="I53" s="130" t="s">
        <v>469</v>
      </c>
      <c r="J53" s="98">
        <v>0.5</v>
      </c>
      <c r="K53" s="220"/>
      <c r="L53" s="167"/>
      <c r="M53" s="167"/>
      <c r="N53" s="167"/>
      <c r="O53" s="167"/>
      <c r="P53" s="141"/>
      <c r="Q53" s="45"/>
      <c r="R53" s="50"/>
      <c r="S53" s="46"/>
      <c r="T53" s="36"/>
      <c r="U53" s="46"/>
      <c r="V53" s="36"/>
      <c r="W53" s="47"/>
      <c r="X53" s="36"/>
      <c r="Y53" s="46"/>
      <c r="Z53" s="36"/>
      <c r="AA53" s="36"/>
      <c r="AB53" s="36"/>
      <c r="AC53" s="46"/>
      <c r="AD53" s="48"/>
      <c r="AE53" s="35"/>
      <c r="AF53" s="33"/>
    </row>
    <row r="54" spans="2:32">
      <c r="B54" s="97"/>
      <c r="C54" s="130" t="s">
        <v>470</v>
      </c>
      <c r="D54" s="98">
        <v>0.5</v>
      </c>
      <c r="E54" s="130" t="s">
        <v>470</v>
      </c>
      <c r="F54" s="98">
        <v>0.5</v>
      </c>
      <c r="G54" s="130" t="s">
        <v>470</v>
      </c>
      <c r="H54" s="98">
        <v>0.5</v>
      </c>
      <c r="I54" s="130" t="s">
        <v>470</v>
      </c>
      <c r="J54" s="98">
        <v>0.5</v>
      </c>
      <c r="K54" s="220"/>
      <c r="L54" s="167"/>
      <c r="M54" s="167"/>
      <c r="N54" s="167"/>
      <c r="O54" s="167"/>
      <c r="P54" s="141"/>
      <c r="Q54" s="45"/>
      <c r="R54" s="50"/>
      <c r="S54" s="46"/>
      <c r="T54" s="36"/>
      <c r="U54" s="46"/>
      <c r="V54" s="36"/>
      <c r="W54" s="47"/>
      <c r="X54" s="36"/>
      <c r="Y54" s="46"/>
      <c r="Z54" s="36"/>
      <c r="AA54" s="36"/>
      <c r="AB54" s="36"/>
      <c r="AC54" s="46"/>
      <c r="AD54" s="48"/>
      <c r="AE54" s="35"/>
      <c r="AF54" s="33"/>
    </row>
    <row r="55" spans="2:32">
      <c r="B55" s="97"/>
      <c r="C55" s="130" t="s">
        <v>471</v>
      </c>
      <c r="D55" s="98">
        <v>1.5</v>
      </c>
      <c r="E55" s="130" t="s">
        <v>471</v>
      </c>
      <c r="F55" s="98">
        <v>1.5</v>
      </c>
      <c r="G55" s="130" t="s">
        <v>471</v>
      </c>
      <c r="H55" s="98">
        <v>1.5</v>
      </c>
      <c r="I55" s="130" t="s">
        <v>471</v>
      </c>
      <c r="J55" s="98">
        <v>1.5</v>
      </c>
      <c r="K55" s="221"/>
      <c r="L55" s="168"/>
      <c r="M55" s="168"/>
      <c r="N55" s="168"/>
      <c r="O55" s="168"/>
      <c r="P55" s="141"/>
      <c r="Q55" s="45"/>
      <c r="R55" s="50"/>
      <c r="S55" s="46"/>
      <c r="T55" s="36"/>
      <c r="U55" s="46"/>
      <c r="V55" s="36"/>
      <c r="W55" s="47"/>
      <c r="X55" s="36"/>
      <c r="Y55" s="46"/>
      <c r="Z55" s="36"/>
      <c r="AA55" s="36"/>
      <c r="AB55" s="36"/>
      <c r="AC55" s="46"/>
      <c r="AD55" s="48"/>
      <c r="AE55" s="35"/>
      <c r="AF55" s="33"/>
    </row>
    <row r="56" spans="2:32">
      <c r="B56" s="120" t="s">
        <v>472</v>
      </c>
      <c r="C56" s="209" t="s">
        <v>215</v>
      </c>
      <c r="D56" s="102" t="s">
        <v>222</v>
      </c>
      <c r="E56" s="209" t="s">
        <v>215</v>
      </c>
      <c r="F56" s="102" t="s">
        <v>222</v>
      </c>
      <c r="G56" s="209" t="s">
        <v>215</v>
      </c>
      <c r="H56" s="102" t="s">
        <v>222</v>
      </c>
      <c r="I56" s="209" t="s">
        <v>215</v>
      </c>
      <c r="J56" s="102" t="s">
        <v>222</v>
      </c>
      <c r="K56" s="141"/>
      <c r="L56" s="141"/>
      <c r="M56" s="141"/>
      <c r="N56" s="141"/>
      <c r="O56" s="141"/>
      <c r="P56" s="141"/>
      <c r="Q56" s="45"/>
      <c r="R56" s="50"/>
      <c r="S56" s="46"/>
      <c r="T56" s="36"/>
      <c r="U56" s="46"/>
      <c r="V56" s="36"/>
      <c r="W56" s="47"/>
      <c r="X56" s="36"/>
      <c r="Y56" s="46"/>
      <c r="Z56" s="36"/>
      <c r="AA56" s="36"/>
      <c r="AB56" s="36"/>
      <c r="AC56" s="46"/>
      <c r="AD56" s="48"/>
      <c r="AE56" s="35"/>
      <c r="AF56" s="33"/>
    </row>
    <row r="57" spans="2:32" ht="25.5">
      <c r="B57" s="97"/>
      <c r="C57" s="210"/>
      <c r="D57" s="91" t="str">
        <f>Internal_Heat_Gains</f>
        <v>(W/ft²)</v>
      </c>
      <c r="E57" s="210"/>
      <c r="F57" s="91" t="str">
        <f>Internal_Heat_Gains</f>
        <v>(W/ft²)</v>
      </c>
      <c r="G57" s="210"/>
      <c r="H57" s="91" t="str">
        <f>Internal_Heat_Gains</f>
        <v>(W/ft²)</v>
      </c>
      <c r="I57" s="210"/>
      <c r="J57" s="91" t="str">
        <f>Internal_Heat_Gains</f>
        <v>(W/ft²)</v>
      </c>
      <c r="K57" s="141" t="s">
        <v>509</v>
      </c>
      <c r="L57" s="141"/>
      <c r="M57" s="141"/>
      <c r="N57" s="141"/>
      <c r="O57" s="141"/>
      <c r="P57" s="141"/>
      <c r="Q57" s="45"/>
      <c r="R57" s="50"/>
      <c r="S57" s="46"/>
      <c r="T57" s="36"/>
      <c r="U57" s="46"/>
      <c r="V57" s="36"/>
      <c r="W57" s="47"/>
      <c r="X57" s="36"/>
      <c r="Y57" s="46"/>
      <c r="Z57" s="36"/>
      <c r="AA57" s="36"/>
      <c r="AB57" s="36"/>
      <c r="AC57" s="46"/>
      <c r="AD57" s="48"/>
      <c r="AE57" s="35"/>
      <c r="AF57" s="33"/>
    </row>
    <row r="58" spans="2:32">
      <c r="B58" s="97"/>
      <c r="C58" s="130" t="s">
        <v>465</v>
      </c>
      <c r="D58" s="98">
        <v>0</v>
      </c>
      <c r="E58" s="130" t="s">
        <v>465</v>
      </c>
      <c r="F58" s="98">
        <v>0</v>
      </c>
      <c r="G58" s="130" t="s">
        <v>465</v>
      </c>
      <c r="H58" s="98">
        <v>0</v>
      </c>
      <c r="I58" s="130" t="s">
        <v>465</v>
      </c>
      <c r="J58" s="98">
        <v>0</v>
      </c>
      <c r="K58" s="141"/>
      <c r="L58" s="141"/>
      <c r="M58" s="141"/>
      <c r="N58" s="141"/>
      <c r="O58" s="141"/>
      <c r="P58" s="141"/>
      <c r="Q58" s="45"/>
      <c r="R58" s="50"/>
      <c r="S58" s="46"/>
      <c r="T58" s="36"/>
      <c r="U58" s="46"/>
      <c r="V58" s="36"/>
      <c r="W58" s="47"/>
      <c r="X58" s="36"/>
      <c r="Y58" s="46"/>
      <c r="Z58" s="36"/>
      <c r="AA58" s="36"/>
      <c r="AB58" s="36"/>
      <c r="AC58" s="46"/>
      <c r="AD58" s="48"/>
      <c r="AE58" s="35"/>
      <c r="AF58" s="33"/>
    </row>
    <row r="59" spans="2:32">
      <c r="B59" s="97"/>
      <c r="C59" s="130" t="s">
        <v>590</v>
      </c>
      <c r="D59" s="98">
        <v>0</v>
      </c>
      <c r="E59" s="130" t="s">
        <v>590</v>
      </c>
      <c r="F59" s="98">
        <v>0</v>
      </c>
      <c r="G59" s="130" t="s">
        <v>590</v>
      </c>
      <c r="H59" s="98">
        <v>0</v>
      </c>
      <c r="I59" s="130" t="s">
        <v>590</v>
      </c>
      <c r="J59" s="98">
        <v>0</v>
      </c>
      <c r="K59" s="141"/>
      <c r="L59" s="141"/>
      <c r="M59" s="141"/>
      <c r="N59" s="141"/>
      <c r="O59" s="141"/>
      <c r="P59" s="141"/>
      <c r="Q59" s="45"/>
      <c r="R59" s="50"/>
      <c r="S59" s="46"/>
      <c r="T59" s="36"/>
      <c r="U59" s="46"/>
      <c r="V59" s="36"/>
      <c r="W59" s="47"/>
      <c r="X59" s="36"/>
      <c r="Y59" s="46"/>
      <c r="Z59" s="36"/>
      <c r="AA59" s="36"/>
      <c r="AB59" s="36"/>
      <c r="AC59" s="46"/>
      <c r="AD59" s="48"/>
      <c r="AE59" s="35"/>
      <c r="AF59" s="33"/>
    </row>
    <row r="60" spans="2:32">
      <c r="B60" s="97"/>
      <c r="C60" s="130" t="s">
        <v>468</v>
      </c>
      <c r="D60" s="98">
        <v>25</v>
      </c>
      <c r="E60" s="130" t="s">
        <v>468</v>
      </c>
      <c r="F60" s="98">
        <v>25</v>
      </c>
      <c r="G60" s="130" t="s">
        <v>468</v>
      </c>
      <c r="H60" s="98">
        <v>25</v>
      </c>
      <c r="I60" s="130" t="s">
        <v>468</v>
      </c>
      <c r="J60" s="98">
        <v>10</v>
      </c>
      <c r="K60" s="141"/>
      <c r="L60" s="141"/>
      <c r="M60" s="141"/>
      <c r="N60" s="141"/>
      <c r="O60" s="141"/>
      <c r="P60" s="141"/>
      <c r="Q60" s="45"/>
      <c r="R60" s="50"/>
      <c r="S60" s="46"/>
      <c r="T60" s="36"/>
      <c r="U60" s="46"/>
      <c r="V60" s="36"/>
      <c r="W60" s="47"/>
      <c r="X60" s="36"/>
      <c r="Y60" s="46"/>
      <c r="Z60" s="36"/>
      <c r="AA60" s="36"/>
      <c r="AB60" s="36"/>
      <c r="AC60" s="46"/>
      <c r="AD60" s="48"/>
      <c r="AE60" s="35"/>
      <c r="AF60" s="33"/>
    </row>
    <row r="61" spans="2:32">
      <c r="B61" s="97"/>
      <c r="C61" s="130" t="s">
        <v>469</v>
      </c>
      <c r="D61" s="98">
        <v>0</v>
      </c>
      <c r="E61" s="130" t="s">
        <v>469</v>
      </c>
      <c r="F61" s="98">
        <v>0</v>
      </c>
      <c r="G61" s="130" t="s">
        <v>469</v>
      </c>
      <c r="H61" s="98">
        <v>0</v>
      </c>
      <c r="I61" s="130" t="s">
        <v>469</v>
      </c>
      <c r="J61" s="98">
        <v>0</v>
      </c>
      <c r="K61" s="141"/>
      <c r="L61" s="141"/>
      <c r="M61" s="141"/>
      <c r="N61" s="141"/>
      <c r="O61" s="141"/>
      <c r="P61" s="141"/>
      <c r="Q61" s="45"/>
      <c r="R61" s="50"/>
      <c r="S61" s="46"/>
      <c r="T61" s="36"/>
      <c r="U61" s="46"/>
      <c r="V61" s="36"/>
      <c r="W61" s="47"/>
      <c r="X61" s="36"/>
      <c r="Y61" s="46"/>
      <c r="Z61" s="36"/>
      <c r="AA61" s="36"/>
      <c r="AB61" s="36"/>
      <c r="AC61" s="46"/>
      <c r="AD61" s="48"/>
      <c r="AE61" s="35"/>
      <c r="AF61" s="33"/>
    </row>
    <row r="62" spans="2:32">
      <c r="B62" s="97"/>
      <c r="C62" s="130" t="s">
        <v>470</v>
      </c>
      <c r="D62" s="98">
        <v>0</v>
      </c>
      <c r="E62" s="130" t="s">
        <v>470</v>
      </c>
      <c r="F62" s="98">
        <v>0</v>
      </c>
      <c r="G62" s="130" t="s">
        <v>470</v>
      </c>
      <c r="H62" s="98">
        <v>0</v>
      </c>
      <c r="I62" s="130" t="s">
        <v>470</v>
      </c>
      <c r="J62" s="98">
        <v>0</v>
      </c>
      <c r="K62" s="141"/>
      <c r="L62" s="141"/>
      <c r="M62" s="141"/>
      <c r="N62" s="141"/>
      <c r="O62" s="141"/>
      <c r="P62" s="141"/>
      <c r="Q62" s="45"/>
      <c r="R62" s="50"/>
      <c r="S62" s="46"/>
      <c r="T62" s="36"/>
      <c r="U62" s="46"/>
      <c r="V62" s="36"/>
      <c r="W62" s="47"/>
      <c r="X62" s="36"/>
      <c r="Y62" s="46"/>
      <c r="Z62" s="36"/>
      <c r="AA62" s="36"/>
      <c r="AB62" s="36"/>
      <c r="AC62" s="46"/>
      <c r="AD62" s="48"/>
      <c r="AE62" s="35"/>
      <c r="AF62" s="33"/>
    </row>
    <row r="63" spans="2:32">
      <c r="B63" s="97"/>
      <c r="C63" s="130" t="s">
        <v>471</v>
      </c>
      <c r="D63" s="98">
        <v>25</v>
      </c>
      <c r="E63" s="130" t="s">
        <v>471</v>
      </c>
      <c r="F63" s="98">
        <v>25</v>
      </c>
      <c r="G63" s="130" t="s">
        <v>471</v>
      </c>
      <c r="H63" s="98">
        <v>25</v>
      </c>
      <c r="I63" s="130" t="s">
        <v>471</v>
      </c>
      <c r="J63" s="98">
        <v>10</v>
      </c>
      <c r="K63" s="141"/>
      <c r="L63" s="141"/>
      <c r="M63" s="141"/>
      <c r="N63" s="141"/>
      <c r="O63" s="141"/>
      <c r="P63" s="141"/>
      <c r="Q63" s="45"/>
      <c r="R63" s="50"/>
      <c r="S63" s="46"/>
      <c r="T63" s="36"/>
      <c r="U63" s="46"/>
      <c r="V63" s="36"/>
      <c r="W63" s="47"/>
      <c r="X63" s="36"/>
      <c r="Y63" s="46"/>
      <c r="Z63" s="36"/>
      <c r="AA63" s="36"/>
      <c r="AB63" s="36"/>
      <c r="AC63" s="46"/>
      <c r="AD63" s="48"/>
      <c r="AE63" s="35"/>
      <c r="AF63" s="33"/>
    </row>
    <row r="64" spans="2:32" ht="165.75">
      <c r="B64" s="122" t="s">
        <v>98</v>
      </c>
      <c r="C64" s="209" t="s">
        <v>223</v>
      </c>
      <c r="D64" s="102" t="s">
        <v>224</v>
      </c>
      <c r="E64" s="209" t="s">
        <v>223</v>
      </c>
      <c r="F64" s="102" t="s">
        <v>224</v>
      </c>
      <c r="G64" s="209" t="s">
        <v>223</v>
      </c>
      <c r="H64" s="102" t="s">
        <v>224</v>
      </c>
      <c r="I64" s="209" t="s">
        <v>223</v>
      </c>
      <c r="J64" s="102" t="s">
        <v>224</v>
      </c>
      <c r="K64" s="141"/>
      <c r="L64" s="141" t="s">
        <v>561</v>
      </c>
      <c r="M64" s="141" t="s">
        <v>562</v>
      </c>
      <c r="N64" s="141" t="s">
        <v>563</v>
      </c>
      <c r="O64" s="141" t="s">
        <v>564</v>
      </c>
      <c r="P64" s="141"/>
      <c r="Q64" s="45"/>
      <c r="R64" s="36"/>
      <c r="S64" s="46"/>
      <c r="T64" s="36"/>
      <c r="U64" s="46"/>
      <c r="V64" s="36"/>
      <c r="W64" s="47"/>
      <c r="X64" s="36"/>
      <c r="Y64" s="46"/>
      <c r="Z64" s="36"/>
      <c r="AA64" s="36"/>
      <c r="AB64" s="36"/>
      <c r="AC64" s="46"/>
      <c r="AD64" s="48"/>
      <c r="AE64" s="35"/>
      <c r="AF64" s="33"/>
    </row>
    <row r="65" spans="2:32">
      <c r="B65" s="100"/>
      <c r="C65" s="210"/>
      <c r="D65" s="91" t="str">
        <f>Process_Loads</f>
        <v>(W)</v>
      </c>
      <c r="E65" s="210"/>
      <c r="F65" s="91" t="str">
        <f>Process_Loads</f>
        <v>(W)</v>
      </c>
      <c r="G65" s="210"/>
      <c r="H65" s="91" t="str">
        <f>Process_Loads</f>
        <v>(W)</v>
      </c>
      <c r="I65" s="210"/>
      <c r="J65" s="91" t="str">
        <f>Process_Loads</f>
        <v>(W)</v>
      </c>
      <c r="K65" s="141"/>
      <c r="L65" s="141"/>
      <c r="M65" s="141"/>
      <c r="N65" s="141"/>
      <c r="O65" s="141"/>
      <c r="P65" s="141"/>
      <c r="Q65" s="45"/>
      <c r="R65" s="36"/>
      <c r="S65" s="46"/>
      <c r="T65" s="36"/>
      <c r="U65" s="46"/>
      <c r="V65" s="36"/>
      <c r="W65" s="47"/>
      <c r="X65" s="36"/>
      <c r="Y65" s="46"/>
      <c r="Z65" s="36"/>
      <c r="AA65" s="36"/>
      <c r="AB65" s="36"/>
      <c r="AC65" s="46"/>
      <c r="AD65" s="48"/>
      <c r="AE65" s="35"/>
      <c r="AF65" s="33"/>
    </row>
    <row r="66" spans="2:32">
      <c r="B66" s="97"/>
      <c r="C66" s="206" t="s">
        <v>299</v>
      </c>
      <c r="D66" s="206"/>
      <c r="E66" s="206" t="s">
        <v>299</v>
      </c>
      <c r="F66" s="206"/>
      <c r="G66" s="206" t="s">
        <v>299</v>
      </c>
      <c r="H66" s="206"/>
      <c r="I66" s="206" t="s">
        <v>299</v>
      </c>
      <c r="J66" s="206"/>
      <c r="K66" s="141"/>
      <c r="L66" s="141"/>
      <c r="M66" s="141"/>
      <c r="N66" s="141"/>
      <c r="O66" s="141"/>
      <c r="P66" s="141"/>
      <c r="Q66" s="45"/>
      <c r="R66" s="36"/>
      <c r="S66" s="46"/>
      <c r="T66" s="36"/>
      <c r="U66" s="46"/>
      <c r="V66" s="36"/>
      <c r="W66" s="47"/>
      <c r="X66" s="36"/>
      <c r="Y66" s="46"/>
      <c r="Z66" s="36"/>
      <c r="AA66" s="36"/>
      <c r="AB66" s="36"/>
      <c r="AC66" s="46"/>
      <c r="AD66" s="48"/>
      <c r="AE66" s="35"/>
      <c r="AF66" s="33"/>
    </row>
    <row r="67" spans="2:32" ht="18.75">
      <c r="B67" s="211" t="s">
        <v>473</v>
      </c>
      <c r="C67" s="212"/>
      <c r="D67" s="212"/>
      <c r="E67" s="212"/>
      <c r="F67" s="212"/>
      <c r="G67" s="212"/>
      <c r="H67" s="212"/>
      <c r="I67" s="212"/>
      <c r="J67" s="212"/>
      <c r="K67" s="64"/>
      <c r="L67" s="64"/>
      <c r="M67" s="64"/>
      <c r="N67" s="64"/>
      <c r="O67" s="64"/>
      <c r="P67" s="64"/>
      <c r="Q67" s="45"/>
      <c r="R67" s="36"/>
      <c r="S67" s="46"/>
      <c r="T67" s="36"/>
      <c r="U67" s="46"/>
      <c r="V67" s="36"/>
      <c r="W67" s="47"/>
      <c r="X67" s="36"/>
      <c r="Y67" s="46"/>
      <c r="Z67" s="36"/>
      <c r="AA67" s="36"/>
      <c r="AB67" s="36"/>
      <c r="AC67" s="46"/>
      <c r="AD67" s="48"/>
      <c r="AE67" s="35"/>
      <c r="AF67" s="33"/>
    </row>
    <row r="68" spans="2:32" ht="12.75" customHeight="1">
      <c r="B68" s="121" t="s">
        <v>476</v>
      </c>
      <c r="C68" s="209" t="s">
        <v>474</v>
      </c>
      <c r="D68" s="102" t="s">
        <v>478</v>
      </c>
      <c r="E68" s="209" t="s">
        <v>474</v>
      </c>
      <c r="F68" s="102" t="s">
        <v>478</v>
      </c>
      <c r="G68" s="209" t="s">
        <v>474</v>
      </c>
      <c r="H68" s="102" t="s">
        <v>478</v>
      </c>
      <c r="I68" s="209" t="s">
        <v>474</v>
      </c>
      <c r="J68" s="102" t="s">
        <v>478</v>
      </c>
      <c r="K68" s="219" t="s">
        <v>509</v>
      </c>
      <c r="L68" s="166"/>
      <c r="M68" s="166"/>
      <c r="N68" s="166"/>
      <c r="O68" s="166"/>
      <c r="P68" s="141"/>
      <c r="Q68" s="55"/>
      <c r="R68" s="36"/>
      <c r="S68" s="46"/>
      <c r="T68" s="36"/>
      <c r="U68" s="46"/>
      <c r="V68" s="36"/>
      <c r="W68" s="47"/>
      <c r="X68" s="55"/>
      <c r="Y68" s="36"/>
      <c r="Z68" s="36"/>
      <c r="AA68" s="36"/>
      <c r="AB68" s="36"/>
      <c r="AC68" s="46"/>
      <c r="AD68" s="48"/>
      <c r="AE68" s="35"/>
      <c r="AF68" s="33"/>
    </row>
    <row r="69" spans="2:32">
      <c r="B69" s="97"/>
      <c r="C69" s="210"/>
      <c r="D69" s="91" t="str">
        <f>Units!$C$26</f>
        <v>(W)</v>
      </c>
      <c r="E69" s="210"/>
      <c r="F69" s="91" t="str">
        <f>Units!$C$26</f>
        <v>(W)</v>
      </c>
      <c r="G69" s="210"/>
      <c r="H69" s="91" t="str">
        <f>Units!$C$26</f>
        <v>(W)</v>
      </c>
      <c r="I69" s="210"/>
      <c r="J69" s="91" t="str">
        <f>Units!$C$26</f>
        <v>(W)</v>
      </c>
      <c r="K69" s="220"/>
      <c r="L69" s="167"/>
      <c r="M69" s="167"/>
      <c r="N69" s="167"/>
      <c r="O69" s="167"/>
      <c r="P69" s="141" t="s">
        <v>587</v>
      </c>
      <c r="Q69" s="55"/>
      <c r="R69" s="36"/>
      <c r="S69" s="46"/>
      <c r="T69" s="36"/>
      <c r="U69" s="46"/>
      <c r="V69" s="36"/>
      <c r="W69" s="47"/>
      <c r="X69" s="55"/>
      <c r="Y69" s="36"/>
      <c r="Z69" s="36"/>
      <c r="AA69" s="36"/>
      <c r="AB69" s="36"/>
      <c r="AC69" s="46"/>
      <c r="AD69" s="48"/>
      <c r="AE69" s="35"/>
      <c r="AF69" s="33"/>
    </row>
    <row r="70" spans="2:32">
      <c r="B70" s="97"/>
      <c r="C70" s="130" t="s">
        <v>497</v>
      </c>
      <c r="D70" s="98">
        <f>0.25*F70</f>
        <v>276.91199999999998</v>
      </c>
      <c r="E70" s="130" t="s">
        <v>497</v>
      </c>
      <c r="F70" s="98">
        <f>461.52*2.4</f>
        <v>1107.6479999999999</v>
      </c>
      <c r="G70" s="130" t="s">
        <v>497</v>
      </c>
      <c r="H70" s="98">
        <f>461.52*2.4</f>
        <v>1107.6479999999999</v>
      </c>
      <c r="I70" s="130" t="s">
        <v>497</v>
      </c>
      <c r="J70" s="98">
        <f>0.75*H70</f>
        <v>830.73599999999988</v>
      </c>
      <c r="K70" s="220"/>
      <c r="L70" s="167"/>
      <c r="M70" s="167"/>
      <c r="N70" s="167"/>
      <c r="O70" s="167"/>
      <c r="P70" s="141"/>
      <c r="Q70" s="55"/>
      <c r="R70" s="36"/>
      <c r="S70" s="46"/>
      <c r="T70" s="36"/>
      <c r="U70" s="46"/>
      <c r="V70" s="36"/>
      <c r="W70" s="47"/>
      <c r="X70" s="55"/>
      <c r="Y70" s="36"/>
      <c r="Z70" s="36"/>
      <c r="AA70" s="36"/>
      <c r="AB70" s="36"/>
      <c r="AC70" s="46"/>
      <c r="AD70" s="48"/>
      <c r="AE70" s="35"/>
      <c r="AF70" s="33"/>
    </row>
    <row r="71" spans="2:32">
      <c r="B71" s="97"/>
      <c r="C71" s="130" t="s">
        <v>498</v>
      </c>
      <c r="D71" s="98">
        <f t="shared" ref="D71:D80" si="0">0.25*F71</f>
        <v>1081.6875</v>
      </c>
      <c r="E71" s="130" t="s">
        <v>498</v>
      </c>
      <c r="F71" s="98">
        <f>1442.25*3</f>
        <v>4326.75</v>
      </c>
      <c r="G71" s="130" t="s">
        <v>498</v>
      </c>
      <c r="H71" s="98">
        <f>1442.25*3</f>
        <v>4326.75</v>
      </c>
      <c r="I71" s="130" t="s">
        <v>498</v>
      </c>
      <c r="J71" s="98">
        <f t="shared" ref="J71:J80" si="1">0.75*H71</f>
        <v>3245.0625</v>
      </c>
      <c r="K71" s="220"/>
      <c r="L71" s="167"/>
      <c r="M71" s="167"/>
      <c r="N71" s="167"/>
      <c r="O71" s="167"/>
      <c r="P71" s="141"/>
      <c r="Q71" s="55"/>
      <c r="R71" s="36"/>
      <c r="S71" s="46"/>
      <c r="T71" s="36"/>
      <c r="U71" s="46"/>
      <c r="V71" s="36"/>
      <c r="W71" s="47"/>
      <c r="X71" s="55"/>
      <c r="Y71" s="36"/>
      <c r="Z71" s="36"/>
      <c r="AA71" s="36"/>
      <c r="AB71" s="36"/>
      <c r="AC71" s="46"/>
      <c r="AD71" s="48"/>
      <c r="AE71" s="35"/>
      <c r="AF71" s="33"/>
    </row>
    <row r="72" spans="2:32">
      <c r="B72" s="97"/>
      <c r="C72" s="130" t="s">
        <v>499</v>
      </c>
      <c r="D72" s="98">
        <f t="shared" si="0"/>
        <v>553.82399999999996</v>
      </c>
      <c r="E72" s="130" t="s">
        <v>499</v>
      </c>
      <c r="F72" s="98">
        <f>461.52*4.8</f>
        <v>2215.2959999999998</v>
      </c>
      <c r="G72" s="130" t="s">
        <v>499</v>
      </c>
      <c r="H72" s="98">
        <f>461.52*4.8</f>
        <v>2215.2959999999998</v>
      </c>
      <c r="I72" s="130" t="s">
        <v>499</v>
      </c>
      <c r="J72" s="98">
        <f t="shared" si="1"/>
        <v>1661.4719999999998</v>
      </c>
      <c r="K72" s="220"/>
      <c r="L72" s="167"/>
      <c r="M72" s="167"/>
      <c r="N72" s="167"/>
      <c r="O72" s="167"/>
      <c r="P72" s="141"/>
      <c r="Q72" s="55"/>
      <c r="R72" s="36"/>
      <c r="S72" s="46"/>
      <c r="T72" s="36"/>
      <c r="U72" s="46"/>
      <c r="V72" s="36"/>
      <c r="W72" s="47"/>
      <c r="X72" s="55"/>
      <c r="Y72" s="36"/>
      <c r="Z72" s="36"/>
      <c r="AA72" s="36"/>
      <c r="AB72" s="36"/>
      <c r="AC72" s="46"/>
      <c r="AD72" s="48"/>
      <c r="AE72" s="35"/>
      <c r="AF72" s="33"/>
    </row>
    <row r="73" spans="2:32">
      <c r="B73" s="97"/>
      <c r="C73" s="130" t="s">
        <v>500</v>
      </c>
      <c r="D73" s="98">
        <f t="shared" si="0"/>
        <v>10816.875</v>
      </c>
      <c r="E73" s="130" t="s">
        <v>500</v>
      </c>
      <c r="F73" s="98">
        <f>1442.25*30</f>
        <v>43267.5</v>
      </c>
      <c r="G73" s="130" t="s">
        <v>500</v>
      </c>
      <c r="H73" s="98">
        <f>1442.25*30</f>
        <v>43267.5</v>
      </c>
      <c r="I73" s="130" t="s">
        <v>500</v>
      </c>
      <c r="J73" s="98">
        <f t="shared" si="1"/>
        <v>32450.625</v>
      </c>
      <c r="K73" s="220"/>
      <c r="L73" s="167"/>
      <c r="M73" s="167"/>
      <c r="N73" s="167"/>
      <c r="O73" s="167"/>
      <c r="P73" s="141"/>
      <c r="Q73" s="55"/>
      <c r="R73" s="36"/>
      <c r="S73" s="46"/>
      <c r="T73" s="36"/>
      <c r="U73" s="46"/>
      <c r="V73" s="36"/>
      <c r="W73" s="47"/>
      <c r="X73" s="55"/>
      <c r="Y73" s="36"/>
      <c r="Z73" s="36"/>
      <c r="AA73" s="36"/>
      <c r="AB73" s="36"/>
      <c r="AC73" s="46"/>
      <c r="AD73" s="48"/>
      <c r="AE73" s="35"/>
      <c r="AF73" s="33"/>
    </row>
    <row r="74" spans="2:32">
      <c r="B74" s="97"/>
      <c r="C74" s="130" t="s">
        <v>501</v>
      </c>
      <c r="D74" s="98">
        <f t="shared" si="0"/>
        <v>12107.688749999999</v>
      </c>
      <c r="E74" s="130" t="s">
        <v>501</v>
      </c>
      <c r="F74" s="98">
        <f>1442.25*33.58</f>
        <v>48430.754999999997</v>
      </c>
      <c r="G74" s="130" t="s">
        <v>501</v>
      </c>
      <c r="H74" s="98">
        <f>1442.25*33.58</f>
        <v>48430.754999999997</v>
      </c>
      <c r="I74" s="130" t="s">
        <v>477</v>
      </c>
      <c r="J74" s="98">
        <f t="shared" si="1"/>
        <v>36323.066249999996</v>
      </c>
      <c r="K74" s="220"/>
      <c r="L74" s="167"/>
      <c r="M74" s="167"/>
      <c r="N74" s="167"/>
      <c r="O74" s="167"/>
      <c r="P74" s="141"/>
      <c r="Q74" s="55"/>
      <c r="R74" s="36"/>
      <c r="S74" s="46"/>
      <c r="T74" s="36"/>
      <c r="U74" s="46"/>
      <c r="V74" s="36"/>
      <c r="W74" s="47"/>
      <c r="X74" s="55"/>
      <c r="Y74" s="36"/>
      <c r="Z74" s="36"/>
      <c r="AA74" s="36"/>
      <c r="AB74" s="36"/>
      <c r="AC74" s="46"/>
      <c r="AD74" s="48"/>
      <c r="AE74" s="35"/>
      <c r="AF74" s="33"/>
    </row>
    <row r="75" spans="2:32">
      <c r="B75" s="97"/>
      <c r="C75" s="130" t="s">
        <v>479</v>
      </c>
      <c r="D75" s="98">
        <f t="shared" si="0"/>
        <v>17757.703125</v>
      </c>
      <c r="E75" s="130" t="s">
        <v>479</v>
      </c>
      <c r="F75" s="98">
        <f>1442.25*49.25</f>
        <v>71030.8125</v>
      </c>
      <c r="G75" s="130" t="s">
        <v>479</v>
      </c>
      <c r="H75" s="98">
        <f>1442.25*49.25</f>
        <v>71030.8125</v>
      </c>
      <c r="I75" s="130" t="s">
        <v>479</v>
      </c>
      <c r="J75" s="98">
        <f t="shared" si="1"/>
        <v>53273.109375</v>
      </c>
      <c r="K75" s="220"/>
      <c r="L75" s="167"/>
      <c r="M75" s="167"/>
      <c r="N75" s="167"/>
      <c r="O75" s="167"/>
      <c r="P75" s="141"/>
      <c r="Q75" s="55"/>
      <c r="R75" s="36"/>
      <c r="S75" s="46"/>
      <c r="T75" s="36"/>
      <c r="U75" s="46"/>
      <c r="V75" s="36"/>
      <c r="W75" s="47"/>
      <c r="X75" s="55"/>
      <c r="Y75" s="36"/>
      <c r="Z75" s="36"/>
      <c r="AA75" s="36"/>
      <c r="AB75" s="36"/>
      <c r="AC75" s="46"/>
      <c r="AD75" s="48"/>
      <c r="AE75" s="35"/>
      <c r="AF75" s="33"/>
    </row>
    <row r="76" spans="2:32">
      <c r="B76" s="97"/>
      <c r="C76" s="130" t="s">
        <v>480</v>
      </c>
      <c r="D76" s="98">
        <f t="shared" si="0"/>
        <v>10996.2909</v>
      </c>
      <c r="E76" s="130" t="s">
        <v>480</v>
      </c>
      <c r="F76" s="98">
        <f>538.44*81.69</f>
        <v>43985.1636</v>
      </c>
      <c r="G76" s="130" t="s">
        <v>480</v>
      </c>
      <c r="H76" s="98">
        <f>538.44*81.69</f>
        <v>43985.1636</v>
      </c>
      <c r="I76" s="130" t="s">
        <v>480</v>
      </c>
      <c r="J76" s="98">
        <f t="shared" si="1"/>
        <v>32988.8727</v>
      </c>
      <c r="K76" s="220"/>
      <c r="L76" s="167"/>
      <c r="M76" s="167"/>
      <c r="N76" s="167"/>
      <c r="O76" s="167"/>
      <c r="P76" s="141"/>
      <c r="Q76" s="55"/>
      <c r="R76" s="36"/>
      <c r="S76" s="46"/>
      <c r="T76" s="36"/>
      <c r="U76" s="46"/>
      <c r="V76" s="36"/>
      <c r="W76" s="47"/>
      <c r="X76" s="55"/>
      <c r="Y76" s="36"/>
      <c r="Z76" s="36"/>
      <c r="AA76" s="36"/>
      <c r="AB76" s="36"/>
      <c r="AC76" s="46"/>
      <c r="AD76" s="48"/>
      <c r="AE76" s="35"/>
      <c r="AF76" s="33"/>
    </row>
    <row r="77" spans="2:32">
      <c r="B77" s="97"/>
      <c r="C77" s="130" t="s">
        <v>481</v>
      </c>
      <c r="D77" s="98">
        <f t="shared" si="0"/>
        <v>5157.4145749999998</v>
      </c>
      <c r="E77" s="130" t="s">
        <v>481</v>
      </c>
      <c r="F77" s="98">
        <f>528.83*39.01</f>
        <v>20629.658299999999</v>
      </c>
      <c r="G77" s="130" t="s">
        <v>481</v>
      </c>
      <c r="H77" s="98">
        <f>528.83*39.01</f>
        <v>20629.658299999999</v>
      </c>
      <c r="I77" s="130" t="s">
        <v>481</v>
      </c>
      <c r="J77" s="98">
        <f t="shared" si="1"/>
        <v>15472.243725</v>
      </c>
      <c r="K77" s="220"/>
      <c r="L77" s="167"/>
      <c r="M77" s="167"/>
      <c r="N77" s="167"/>
      <c r="O77" s="167"/>
      <c r="P77" s="141"/>
      <c r="Q77" s="55"/>
      <c r="R77" s="36"/>
      <c r="S77" s="46"/>
      <c r="T77" s="36"/>
      <c r="U77" s="46"/>
      <c r="V77" s="36"/>
      <c r="W77" s="47"/>
      <c r="X77" s="55"/>
      <c r="Y77" s="36"/>
      <c r="Z77" s="36"/>
      <c r="AA77" s="36"/>
      <c r="AB77" s="36"/>
      <c r="AC77" s="46"/>
      <c r="AD77" s="48"/>
      <c r="AE77" s="35"/>
      <c r="AF77" s="33"/>
    </row>
    <row r="78" spans="2:32">
      <c r="B78" s="97"/>
      <c r="C78" s="130" t="s">
        <v>482</v>
      </c>
      <c r="D78" s="98">
        <f t="shared" si="0"/>
        <v>1204.5672</v>
      </c>
      <c r="E78" s="130" t="s">
        <v>482</v>
      </c>
      <c r="F78" s="98">
        <f>461.52*10.44</f>
        <v>4818.2687999999998</v>
      </c>
      <c r="G78" s="130" t="s">
        <v>482</v>
      </c>
      <c r="H78" s="98">
        <f>461.52*10.44</f>
        <v>4818.2687999999998</v>
      </c>
      <c r="I78" s="130" t="s">
        <v>482</v>
      </c>
      <c r="J78" s="98">
        <f t="shared" si="1"/>
        <v>3613.7015999999999</v>
      </c>
      <c r="K78" s="220"/>
      <c r="L78" s="167"/>
      <c r="M78" s="167"/>
      <c r="N78" s="167"/>
      <c r="O78" s="167"/>
      <c r="P78" s="141"/>
      <c r="Q78" s="55"/>
      <c r="R78" s="36"/>
      <c r="S78" s="46"/>
      <c r="T78" s="36"/>
      <c r="U78" s="46"/>
      <c r="V78" s="36"/>
      <c r="W78" s="47"/>
      <c r="X78" s="55"/>
      <c r="Y78" s="36"/>
      <c r="Z78" s="36"/>
      <c r="AA78" s="36"/>
      <c r="AB78" s="36"/>
      <c r="AC78" s="46"/>
      <c r="AD78" s="48"/>
      <c r="AE78" s="35"/>
      <c r="AF78" s="33"/>
    </row>
    <row r="79" spans="2:32">
      <c r="B79" s="97"/>
      <c r="C79" s="130" t="s">
        <v>483</v>
      </c>
      <c r="D79" s="98">
        <f t="shared" si="0"/>
        <v>11152.630799999999</v>
      </c>
      <c r="E79" s="130" t="s">
        <v>483</v>
      </c>
      <c r="F79" s="98">
        <f>461.52*96.66</f>
        <v>44610.523199999996</v>
      </c>
      <c r="G79" s="130" t="s">
        <v>483</v>
      </c>
      <c r="H79" s="98">
        <f>461.52*96.66</f>
        <v>44610.523199999996</v>
      </c>
      <c r="I79" s="130" t="s">
        <v>483</v>
      </c>
      <c r="J79" s="98">
        <f t="shared" si="1"/>
        <v>33457.892399999997</v>
      </c>
      <c r="K79" s="220"/>
      <c r="L79" s="167"/>
      <c r="M79" s="167"/>
      <c r="N79" s="167"/>
      <c r="O79" s="167"/>
      <c r="P79" s="141"/>
      <c r="Q79" s="55"/>
      <c r="R79" s="36"/>
      <c r="S79" s="46"/>
      <c r="T79" s="36"/>
      <c r="U79" s="46"/>
      <c r="V79" s="36"/>
      <c r="W79" s="47"/>
      <c r="X79" s="55"/>
      <c r="Y79" s="36"/>
      <c r="Z79" s="36"/>
      <c r="AA79" s="36"/>
      <c r="AB79" s="36"/>
      <c r="AC79" s="46"/>
      <c r="AD79" s="48"/>
      <c r="AE79" s="35"/>
      <c r="AF79" s="33"/>
    </row>
    <row r="80" spans="2:32">
      <c r="B80" s="97"/>
      <c r="C80" s="130" t="s">
        <v>484</v>
      </c>
      <c r="D80" s="98">
        <f t="shared" si="0"/>
        <v>5861.3040000000001</v>
      </c>
      <c r="E80" s="130" t="s">
        <v>484</v>
      </c>
      <c r="F80" s="98">
        <f>615.36*38.1</f>
        <v>23445.216</v>
      </c>
      <c r="G80" s="130" t="s">
        <v>484</v>
      </c>
      <c r="H80" s="98">
        <f>615.36*38.1</f>
        <v>23445.216</v>
      </c>
      <c r="I80" s="130" t="s">
        <v>484</v>
      </c>
      <c r="J80" s="98">
        <f t="shared" si="1"/>
        <v>17583.912</v>
      </c>
      <c r="K80" s="221"/>
      <c r="L80" s="168"/>
      <c r="M80" s="168"/>
      <c r="N80" s="168"/>
      <c r="O80" s="168"/>
      <c r="P80" s="141"/>
      <c r="Q80" s="55"/>
      <c r="R80" s="36"/>
      <c r="S80" s="46"/>
      <c r="T80" s="36"/>
      <c r="U80" s="46"/>
      <c r="V80" s="36"/>
      <c r="W80" s="47"/>
      <c r="X80" s="55"/>
      <c r="Y80" s="36"/>
      <c r="Z80" s="36"/>
      <c r="AA80" s="36"/>
      <c r="AB80" s="36"/>
      <c r="AC80" s="46"/>
      <c r="AD80" s="48"/>
      <c r="AE80" s="35"/>
      <c r="AF80" s="33"/>
    </row>
    <row r="81" spans="2:32">
      <c r="B81" s="122" t="s">
        <v>475</v>
      </c>
      <c r="C81" s="209" t="s">
        <v>485</v>
      </c>
      <c r="D81" s="102" t="s">
        <v>224</v>
      </c>
      <c r="E81" s="209" t="s">
        <v>485</v>
      </c>
      <c r="F81" s="102" t="s">
        <v>224</v>
      </c>
      <c r="G81" s="209" t="s">
        <v>485</v>
      </c>
      <c r="H81" s="102" t="s">
        <v>224</v>
      </c>
      <c r="I81" s="209" t="s">
        <v>485</v>
      </c>
      <c r="J81" s="102" t="s">
        <v>224</v>
      </c>
      <c r="K81" s="141"/>
      <c r="L81" s="141"/>
      <c r="M81" s="141"/>
      <c r="N81" s="141"/>
      <c r="O81" s="141"/>
      <c r="P81" s="141"/>
      <c r="Q81" s="45"/>
      <c r="R81" s="36"/>
      <c r="S81" s="46"/>
      <c r="T81" s="36"/>
      <c r="U81" s="46"/>
      <c r="V81" s="36"/>
      <c r="W81" s="47"/>
      <c r="X81" s="36"/>
      <c r="Y81" s="46"/>
      <c r="Z81" s="36"/>
      <c r="AA81" s="36"/>
      <c r="AB81" s="36"/>
      <c r="AC81" s="46"/>
      <c r="AD81" s="48"/>
      <c r="AE81" s="35"/>
      <c r="AF81" s="33"/>
    </row>
    <row r="82" spans="2:32" ht="25.5">
      <c r="B82" s="100"/>
      <c r="C82" s="210"/>
      <c r="D82" s="91" t="str">
        <f>Process_Loads</f>
        <v>(W)</v>
      </c>
      <c r="E82" s="210"/>
      <c r="F82" s="91" t="str">
        <f>Process_Loads</f>
        <v>(W)</v>
      </c>
      <c r="G82" s="210"/>
      <c r="H82" s="91" t="str">
        <f>Process_Loads</f>
        <v>(W)</v>
      </c>
      <c r="I82" s="210"/>
      <c r="J82" s="91" t="str">
        <f>Process_Loads</f>
        <v>(W)</v>
      </c>
      <c r="K82" s="141" t="s">
        <v>509</v>
      </c>
      <c r="L82" s="141"/>
      <c r="M82" s="141"/>
      <c r="N82" s="141"/>
      <c r="O82" s="141"/>
      <c r="P82" s="141"/>
      <c r="Q82" s="45"/>
      <c r="R82" s="36"/>
      <c r="S82" s="46"/>
      <c r="T82" s="36"/>
      <c r="U82" s="46"/>
      <c r="V82" s="36"/>
      <c r="W82" s="47"/>
      <c r="X82" s="36"/>
      <c r="Y82" s="46"/>
      <c r="Z82" s="36"/>
      <c r="AA82" s="36"/>
      <c r="AB82" s="36"/>
      <c r="AC82" s="46"/>
      <c r="AD82" s="48"/>
      <c r="AE82" s="35"/>
      <c r="AF82" s="33"/>
    </row>
    <row r="83" spans="2:32">
      <c r="B83" s="97"/>
      <c r="C83" s="130" t="s">
        <v>486</v>
      </c>
      <c r="D83" s="150">
        <f>0.25*F83</f>
        <v>1125</v>
      </c>
      <c r="E83" s="130" t="s">
        <v>486</v>
      </c>
      <c r="F83" s="150">
        <v>4500</v>
      </c>
      <c r="G83" s="130" t="s">
        <v>486</v>
      </c>
      <c r="H83" s="150">
        <v>4500</v>
      </c>
      <c r="I83" s="130" t="s">
        <v>486</v>
      </c>
      <c r="J83" s="150">
        <v>4500</v>
      </c>
      <c r="K83" s="141"/>
      <c r="L83" s="141"/>
      <c r="M83" s="141"/>
      <c r="N83" s="141"/>
      <c r="O83" s="141"/>
      <c r="P83" s="141"/>
      <c r="Q83" s="45"/>
      <c r="R83" s="36"/>
      <c r="S83" s="46"/>
      <c r="T83" s="36"/>
      <c r="U83" s="46"/>
      <c r="V83" s="36"/>
      <c r="W83" s="47"/>
      <c r="X83" s="36"/>
      <c r="Y83" s="46"/>
      <c r="Z83" s="36"/>
      <c r="AA83" s="36"/>
      <c r="AB83" s="36"/>
      <c r="AC83" s="46"/>
      <c r="AD83" s="48"/>
      <c r="AE83" s="35"/>
      <c r="AF83" s="33"/>
    </row>
    <row r="84" spans="2:32">
      <c r="B84" s="97"/>
      <c r="C84" s="130" t="s">
        <v>487</v>
      </c>
      <c r="D84" s="150">
        <f t="shared" ref="D84:D86" si="2">0.25*F84</f>
        <v>1125</v>
      </c>
      <c r="E84" s="130" t="s">
        <v>487</v>
      </c>
      <c r="F84" s="150">
        <v>4500</v>
      </c>
      <c r="G84" s="130" t="s">
        <v>487</v>
      </c>
      <c r="H84" s="150">
        <v>4500</v>
      </c>
      <c r="I84" s="130" t="s">
        <v>487</v>
      </c>
      <c r="J84" s="150">
        <v>4500</v>
      </c>
      <c r="K84" s="141"/>
      <c r="L84" s="141"/>
      <c r="M84" s="141"/>
      <c r="N84" s="141"/>
      <c r="O84" s="141"/>
      <c r="P84" s="141"/>
      <c r="Q84" s="45"/>
      <c r="R84" s="36"/>
      <c r="S84" s="46"/>
      <c r="T84" s="36"/>
      <c r="U84" s="46"/>
      <c r="V84" s="36"/>
      <c r="W84" s="47"/>
      <c r="X84" s="36"/>
      <c r="Y84" s="46"/>
      <c r="Z84" s="36"/>
      <c r="AA84" s="36"/>
      <c r="AB84" s="36"/>
      <c r="AC84" s="46"/>
      <c r="AD84" s="48"/>
      <c r="AE84" s="35"/>
      <c r="AF84" s="33"/>
    </row>
    <row r="85" spans="2:32">
      <c r="B85" s="97"/>
      <c r="C85" s="130" t="s">
        <v>488</v>
      </c>
      <c r="D85" s="150">
        <f t="shared" si="2"/>
        <v>1125</v>
      </c>
      <c r="E85" s="130" t="s">
        <v>488</v>
      </c>
      <c r="F85" s="150">
        <v>4500</v>
      </c>
      <c r="G85" s="130" t="s">
        <v>488</v>
      </c>
      <c r="H85" s="150">
        <v>4500</v>
      </c>
      <c r="I85" s="130" t="s">
        <v>488</v>
      </c>
      <c r="J85" s="150">
        <v>4500</v>
      </c>
      <c r="K85" s="141"/>
      <c r="L85" s="141"/>
      <c r="M85" s="141"/>
      <c r="N85" s="141"/>
      <c r="O85" s="141"/>
      <c r="P85" s="141"/>
      <c r="Q85" s="45"/>
      <c r="R85" s="36"/>
      <c r="S85" s="46"/>
      <c r="T85" s="36"/>
      <c r="U85" s="46"/>
      <c r="V85" s="36"/>
      <c r="W85" s="47"/>
      <c r="X85" s="36"/>
      <c r="Y85" s="46"/>
      <c r="Z85" s="36"/>
      <c r="AA85" s="36"/>
      <c r="AB85" s="36"/>
      <c r="AC85" s="46"/>
      <c r="AD85" s="48"/>
      <c r="AE85" s="35"/>
      <c r="AF85" s="33"/>
    </row>
    <row r="86" spans="2:32">
      <c r="B86" s="97"/>
      <c r="C86" s="130" t="s">
        <v>489</v>
      </c>
      <c r="D86" s="150">
        <f t="shared" si="2"/>
        <v>1125</v>
      </c>
      <c r="E86" s="130" t="s">
        <v>489</v>
      </c>
      <c r="F86" s="150">
        <v>4500</v>
      </c>
      <c r="G86" s="130" t="s">
        <v>489</v>
      </c>
      <c r="H86" s="150">
        <v>4500</v>
      </c>
      <c r="I86" s="130" t="s">
        <v>489</v>
      </c>
      <c r="J86" s="150">
        <v>4500</v>
      </c>
      <c r="K86" s="141"/>
      <c r="L86" s="141"/>
      <c r="M86" s="141"/>
      <c r="N86" s="141"/>
      <c r="O86" s="141"/>
      <c r="P86" s="141"/>
      <c r="Q86" s="45"/>
      <c r="R86" s="36"/>
      <c r="S86" s="46"/>
      <c r="T86" s="36"/>
      <c r="U86" s="46"/>
      <c r="V86" s="36"/>
      <c r="W86" s="47"/>
      <c r="X86" s="36"/>
      <c r="Y86" s="46"/>
      <c r="Z86" s="36"/>
      <c r="AA86" s="36"/>
      <c r="AB86" s="36"/>
      <c r="AC86" s="46"/>
      <c r="AD86" s="48"/>
      <c r="AE86" s="35"/>
      <c r="AF86" s="33"/>
    </row>
    <row r="87" spans="2:32" ht="18.75">
      <c r="B87" s="211" t="s">
        <v>225</v>
      </c>
      <c r="C87" s="212"/>
      <c r="D87" s="212"/>
      <c r="E87" s="212"/>
      <c r="F87" s="212"/>
      <c r="G87" s="212"/>
      <c r="H87" s="212"/>
      <c r="I87" s="212"/>
      <c r="J87" s="212"/>
      <c r="K87" s="64"/>
      <c r="L87" s="64"/>
      <c r="M87" s="64"/>
      <c r="N87" s="64"/>
      <c r="O87" s="64"/>
      <c r="P87" s="64"/>
      <c r="Q87" s="45"/>
      <c r="R87" s="36"/>
      <c r="S87" s="46"/>
      <c r="T87" s="36"/>
      <c r="U87" s="46"/>
      <c r="V87" s="36"/>
      <c r="W87" s="47"/>
      <c r="X87" s="36"/>
      <c r="Y87" s="46"/>
      <c r="Z87" s="36"/>
      <c r="AA87" s="36"/>
      <c r="AB87" s="36"/>
      <c r="AC87" s="46"/>
      <c r="AD87" s="48"/>
      <c r="AE87" s="35"/>
      <c r="AF87" s="33"/>
    </row>
    <row r="88" spans="2:32" ht="25.5">
      <c r="B88" s="121" t="s">
        <v>226</v>
      </c>
      <c r="C88" s="91" t="s">
        <v>215</v>
      </c>
      <c r="D88" s="91" t="s">
        <v>227</v>
      </c>
      <c r="E88" s="91" t="s">
        <v>215</v>
      </c>
      <c r="F88" s="91" t="s">
        <v>227</v>
      </c>
      <c r="G88" s="91" t="s">
        <v>215</v>
      </c>
      <c r="H88" s="91" t="s">
        <v>227</v>
      </c>
      <c r="I88" s="91" t="s">
        <v>215</v>
      </c>
      <c r="J88" s="91" t="s">
        <v>227</v>
      </c>
      <c r="K88" s="141" t="s">
        <v>509</v>
      </c>
      <c r="L88" s="141"/>
      <c r="M88" s="141"/>
      <c r="N88" s="141"/>
      <c r="O88" s="141"/>
      <c r="P88" s="141"/>
      <c r="Q88" s="55"/>
      <c r="R88" s="36"/>
      <c r="S88" s="46"/>
      <c r="T88" s="36"/>
      <c r="U88" s="46"/>
      <c r="V88" s="36"/>
      <c r="W88" s="47"/>
      <c r="X88" s="55"/>
      <c r="Y88" s="36"/>
      <c r="Z88" s="36"/>
      <c r="AA88" s="36"/>
      <c r="AB88" s="36"/>
      <c r="AC88" s="46"/>
      <c r="AD88" s="48"/>
      <c r="AE88" s="35"/>
      <c r="AF88" s="33"/>
    </row>
    <row r="89" spans="2:32">
      <c r="B89" s="97"/>
      <c r="C89" s="130" t="s">
        <v>465</v>
      </c>
      <c r="D89" s="98" t="s">
        <v>460</v>
      </c>
      <c r="E89" s="130" t="s">
        <v>465</v>
      </c>
      <c r="F89" s="98" t="s">
        <v>460</v>
      </c>
      <c r="G89" s="130" t="s">
        <v>465</v>
      </c>
      <c r="H89" s="98" t="s">
        <v>460</v>
      </c>
      <c r="I89" s="130" t="s">
        <v>465</v>
      </c>
      <c r="J89" s="98" t="s">
        <v>460</v>
      </c>
      <c r="K89" s="141"/>
      <c r="L89" s="141"/>
      <c r="M89" s="141"/>
      <c r="N89" s="141"/>
      <c r="O89" s="141"/>
      <c r="P89" s="141"/>
      <c r="Q89" s="55"/>
      <c r="R89" s="36"/>
      <c r="S89" s="46"/>
      <c r="T89" s="36"/>
      <c r="U89" s="46"/>
      <c r="V89" s="36"/>
      <c r="W89" s="47"/>
      <c r="X89" s="55"/>
      <c r="Y89" s="36"/>
      <c r="Z89" s="36"/>
      <c r="AA89" s="36"/>
      <c r="AB89" s="36"/>
      <c r="AC89" s="46"/>
      <c r="AD89" s="48"/>
      <c r="AE89" s="35"/>
      <c r="AF89" s="33"/>
    </row>
    <row r="90" spans="2:32">
      <c r="B90" s="97"/>
      <c r="C90" s="130" t="s">
        <v>590</v>
      </c>
      <c r="D90" s="98" t="s">
        <v>460</v>
      </c>
      <c r="E90" s="130" t="s">
        <v>590</v>
      </c>
      <c r="F90" s="98" t="s">
        <v>460</v>
      </c>
      <c r="G90" s="130" t="s">
        <v>590</v>
      </c>
      <c r="H90" s="98" t="s">
        <v>460</v>
      </c>
      <c r="I90" s="130" t="s">
        <v>590</v>
      </c>
      <c r="J90" s="98" t="s">
        <v>460</v>
      </c>
      <c r="K90" s="141"/>
      <c r="L90" s="141"/>
      <c r="M90" s="141"/>
      <c r="N90" s="141"/>
      <c r="O90" s="141"/>
      <c r="P90" s="141"/>
      <c r="Q90" s="55"/>
      <c r="R90" s="36"/>
      <c r="S90" s="46"/>
      <c r="T90" s="36"/>
      <c r="U90" s="46"/>
      <c r="V90" s="36"/>
      <c r="W90" s="47"/>
      <c r="X90" s="55"/>
      <c r="Y90" s="36"/>
      <c r="Z90" s="36"/>
      <c r="AA90" s="36"/>
      <c r="AB90" s="36"/>
      <c r="AC90" s="46"/>
      <c r="AD90" s="48"/>
      <c r="AE90" s="35"/>
      <c r="AF90" s="33"/>
    </row>
    <row r="91" spans="2:32">
      <c r="B91" s="97"/>
      <c r="C91" s="130" t="s">
        <v>468</v>
      </c>
      <c r="D91" s="98" t="s">
        <v>460</v>
      </c>
      <c r="E91" s="130" t="s">
        <v>468</v>
      </c>
      <c r="F91" s="98" t="s">
        <v>460</v>
      </c>
      <c r="G91" s="130" t="s">
        <v>468</v>
      </c>
      <c r="H91" s="98" t="s">
        <v>460</v>
      </c>
      <c r="I91" s="130" t="s">
        <v>468</v>
      </c>
      <c r="J91" s="98" t="s">
        <v>460</v>
      </c>
      <c r="K91" s="141"/>
      <c r="L91" s="141"/>
      <c r="M91" s="141"/>
      <c r="N91" s="141"/>
      <c r="O91" s="141"/>
      <c r="P91" s="141"/>
      <c r="Q91" s="55"/>
      <c r="R91" s="36"/>
      <c r="S91" s="46"/>
      <c r="T91" s="36"/>
      <c r="U91" s="46"/>
      <c r="V91" s="36"/>
      <c r="W91" s="47"/>
      <c r="X91" s="55"/>
      <c r="Y91" s="36"/>
      <c r="Z91" s="36"/>
      <c r="AA91" s="36"/>
      <c r="AB91" s="36"/>
      <c r="AC91" s="46"/>
      <c r="AD91" s="48"/>
      <c r="AE91" s="35"/>
      <c r="AF91" s="33"/>
    </row>
    <row r="92" spans="2:32">
      <c r="B92" s="97"/>
      <c r="C92" s="130" t="s">
        <v>469</v>
      </c>
      <c r="D92" s="98" t="s">
        <v>460</v>
      </c>
      <c r="E92" s="130" t="s">
        <v>469</v>
      </c>
      <c r="F92" s="98" t="s">
        <v>460</v>
      </c>
      <c r="G92" s="130" t="s">
        <v>469</v>
      </c>
      <c r="H92" s="98" t="s">
        <v>460</v>
      </c>
      <c r="I92" s="130" t="s">
        <v>469</v>
      </c>
      <c r="J92" s="98" t="s">
        <v>460</v>
      </c>
      <c r="K92" s="141"/>
      <c r="L92" s="141"/>
      <c r="M92" s="141"/>
      <c r="N92" s="141"/>
      <c r="O92" s="141"/>
      <c r="P92" s="141"/>
      <c r="Q92" s="55"/>
      <c r="R92" s="36"/>
      <c r="S92" s="46"/>
      <c r="T92" s="36"/>
      <c r="U92" s="46"/>
      <c r="V92" s="36"/>
      <c r="W92" s="47"/>
      <c r="X92" s="55"/>
      <c r="Y92" s="36"/>
      <c r="Z92" s="36"/>
      <c r="AA92" s="36"/>
      <c r="AB92" s="36"/>
      <c r="AC92" s="46"/>
      <c r="AD92" s="48"/>
      <c r="AE92" s="35"/>
      <c r="AF92" s="33"/>
    </row>
    <row r="93" spans="2:32">
      <c r="B93" s="97"/>
      <c r="C93" s="130" t="s">
        <v>470</v>
      </c>
      <c r="D93" s="98" t="s">
        <v>460</v>
      </c>
      <c r="E93" s="130" t="s">
        <v>470</v>
      </c>
      <c r="F93" s="98" t="s">
        <v>460</v>
      </c>
      <c r="G93" s="130" t="s">
        <v>470</v>
      </c>
      <c r="H93" s="98" t="s">
        <v>460</v>
      </c>
      <c r="I93" s="130" t="s">
        <v>470</v>
      </c>
      <c r="J93" s="98" t="s">
        <v>460</v>
      </c>
      <c r="K93" s="141"/>
      <c r="L93" s="141"/>
      <c r="M93" s="141"/>
      <c r="N93" s="141"/>
      <c r="O93" s="141"/>
      <c r="P93" s="141"/>
      <c r="Q93" s="55"/>
      <c r="R93" s="36"/>
      <c r="S93" s="46"/>
      <c r="T93" s="36"/>
      <c r="U93" s="46"/>
      <c r="V93" s="36"/>
      <c r="W93" s="47"/>
      <c r="X93" s="55"/>
      <c r="Y93" s="36"/>
      <c r="Z93" s="36"/>
      <c r="AA93" s="36"/>
      <c r="AB93" s="36"/>
      <c r="AC93" s="46"/>
      <c r="AD93" s="48"/>
      <c r="AE93" s="35"/>
      <c r="AF93" s="33"/>
    </row>
    <row r="94" spans="2:32">
      <c r="B94" s="97"/>
      <c r="C94" s="130" t="s">
        <v>471</v>
      </c>
      <c r="D94" s="98" t="s">
        <v>460</v>
      </c>
      <c r="E94" s="130" t="s">
        <v>471</v>
      </c>
      <c r="F94" s="98" t="s">
        <v>460</v>
      </c>
      <c r="G94" s="130" t="s">
        <v>471</v>
      </c>
      <c r="H94" s="98" t="s">
        <v>460</v>
      </c>
      <c r="I94" s="130" t="s">
        <v>471</v>
      </c>
      <c r="J94" s="98" t="s">
        <v>460</v>
      </c>
      <c r="K94" s="141"/>
      <c r="L94" s="141"/>
      <c r="M94" s="141"/>
      <c r="N94" s="141"/>
      <c r="O94" s="141"/>
      <c r="P94" s="141"/>
      <c r="Q94" s="55"/>
      <c r="R94" s="36"/>
      <c r="S94" s="46"/>
      <c r="T94" s="36"/>
      <c r="U94" s="46"/>
      <c r="V94" s="36"/>
      <c r="W94" s="47"/>
      <c r="X94" s="55"/>
      <c r="Y94" s="36"/>
      <c r="Z94" s="36"/>
      <c r="AA94" s="36"/>
      <c r="AB94" s="36"/>
      <c r="AC94" s="46"/>
      <c r="AD94" s="48"/>
      <c r="AE94" s="35"/>
      <c r="AF94" s="33"/>
    </row>
    <row r="95" spans="2:32" hidden="1">
      <c r="B95" s="97"/>
      <c r="C95" s="130" t="e">
        <f>IF(#REF!="","",#REF!)</f>
        <v>#REF!</v>
      </c>
      <c r="D95" s="98" t="s">
        <v>228</v>
      </c>
      <c r="E95" s="98"/>
      <c r="F95" s="98"/>
      <c r="G95" s="98"/>
      <c r="H95" s="98"/>
      <c r="I95" s="130" t="e">
        <f t="shared" ref="I95:I111" si="3">IF(C95="","",C95)</f>
        <v>#REF!</v>
      </c>
      <c r="J95" s="98" t="str">
        <f t="shared" ref="J95:J111" si="4">IF(D95="","",D95)</f>
        <v>Example: Lobby</v>
      </c>
      <c r="K95" s="141"/>
      <c r="L95" s="141"/>
      <c r="M95" s="141"/>
      <c r="N95" s="141"/>
      <c r="O95" s="141"/>
      <c r="P95" s="141"/>
      <c r="Q95" s="55"/>
      <c r="R95" s="36"/>
      <c r="S95" s="46"/>
      <c r="T95" s="36"/>
      <c r="U95" s="46"/>
      <c r="V95" s="36"/>
      <c r="W95" s="47"/>
      <c r="X95" s="55"/>
      <c r="Y95" s="36"/>
      <c r="Z95" s="36"/>
      <c r="AA95" s="36"/>
      <c r="AB95" s="36"/>
      <c r="AC95" s="46"/>
      <c r="AD95" s="48"/>
      <c r="AE95" s="35"/>
      <c r="AF95" s="33"/>
    </row>
    <row r="96" spans="2:32" hidden="1">
      <c r="B96" s="97"/>
      <c r="C96" s="130" t="e">
        <f>IF(#REF!="","",#REF!)</f>
        <v>#REF!</v>
      </c>
      <c r="D96" s="98" t="s">
        <v>230</v>
      </c>
      <c r="E96" s="98"/>
      <c r="F96" s="98"/>
      <c r="G96" s="98"/>
      <c r="H96" s="98"/>
      <c r="I96" s="130" t="e">
        <f t="shared" si="3"/>
        <v>#REF!</v>
      </c>
      <c r="J96" s="98" t="str">
        <f t="shared" si="4"/>
        <v>Example: Kitchen</v>
      </c>
      <c r="K96" s="141"/>
      <c r="L96" s="141"/>
      <c r="M96" s="141"/>
      <c r="N96" s="141"/>
      <c r="O96" s="141"/>
      <c r="P96" s="141"/>
      <c r="Q96" s="55"/>
      <c r="R96" s="36"/>
      <c r="S96" s="46"/>
      <c r="T96" s="36"/>
      <c r="U96" s="46"/>
      <c r="V96" s="36"/>
      <c r="W96" s="47"/>
      <c r="X96" s="55"/>
      <c r="Y96" s="36"/>
      <c r="Z96" s="36"/>
      <c r="AA96" s="36"/>
      <c r="AB96" s="36"/>
      <c r="AC96" s="46"/>
      <c r="AD96" s="48"/>
      <c r="AE96" s="35"/>
      <c r="AF96" s="33"/>
    </row>
    <row r="97" spans="2:32" hidden="1">
      <c r="B97" s="97"/>
      <c r="C97" s="130" t="e">
        <f>IF(#REF!="","",#REF!)</f>
        <v>#REF!</v>
      </c>
      <c r="D97" s="98" t="s">
        <v>229</v>
      </c>
      <c r="E97" s="98"/>
      <c r="F97" s="98"/>
      <c r="G97" s="98"/>
      <c r="H97" s="98"/>
      <c r="I97" s="130" t="e">
        <f t="shared" si="3"/>
        <v>#REF!</v>
      </c>
      <c r="J97" s="98" t="str">
        <f t="shared" si="4"/>
        <v>Example: Office</v>
      </c>
      <c r="K97" s="141"/>
      <c r="L97" s="141"/>
      <c r="M97" s="141"/>
      <c r="N97" s="141"/>
      <c r="O97" s="141"/>
      <c r="P97" s="141"/>
      <c r="Q97" s="55"/>
      <c r="R97" s="36"/>
      <c r="S97" s="46"/>
      <c r="T97" s="36"/>
      <c r="U97" s="46"/>
      <c r="V97" s="36"/>
      <c r="W97" s="47"/>
      <c r="X97" s="55"/>
      <c r="Y97" s="36"/>
      <c r="Z97" s="36"/>
      <c r="AA97" s="36"/>
      <c r="AB97" s="36"/>
      <c r="AC97" s="46"/>
      <c r="AD97" s="48"/>
      <c r="AE97" s="35"/>
      <c r="AF97" s="33"/>
    </row>
    <row r="98" spans="2:32" hidden="1">
      <c r="B98" s="97"/>
      <c r="C98" s="130" t="e">
        <f>IF(#REF!="","",#REF!)</f>
        <v>#REF!</v>
      </c>
      <c r="D98" s="98" t="s">
        <v>230</v>
      </c>
      <c r="E98" s="98"/>
      <c r="F98" s="98"/>
      <c r="G98" s="98"/>
      <c r="H98" s="98"/>
      <c r="I98" s="130" t="e">
        <f t="shared" si="3"/>
        <v>#REF!</v>
      </c>
      <c r="J98" s="98" t="str">
        <f t="shared" si="4"/>
        <v>Example: Kitchen</v>
      </c>
      <c r="K98" s="141"/>
      <c r="L98" s="141"/>
      <c r="M98" s="141"/>
      <c r="N98" s="141"/>
      <c r="O98" s="141"/>
      <c r="P98" s="141"/>
      <c r="Q98" s="55"/>
      <c r="R98" s="36"/>
      <c r="S98" s="46"/>
      <c r="T98" s="36"/>
      <c r="U98" s="46"/>
      <c r="V98" s="36"/>
      <c r="W98" s="47"/>
      <c r="X98" s="55"/>
      <c r="Y98" s="36"/>
      <c r="Z98" s="36"/>
      <c r="AA98" s="36"/>
      <c r="AB98" s="36"/>
      <c r="AC98" s="46"/>
      <c r="AD98" s="48"/>
      <c r="AE98" s="35"/>
      <c r="AF98" s="33"/>
    </row>
    <row r="99" spans="2:32" hidden="1">
      <c r="B99" s="97"/>
      <c r="C99" s="130" t="e">
        <f>IF(#REF!="","",#REF!)</f>
        <v>#REF!</v>
      </c>
      <c r="D99" s="98" t="s">
        <v>228</v>
      </c>
      <c r="E99" s="98"/>
      <c r="F99" s="98"/>
      <c r="G99" s="98"/>
      <c r="H99" s="98"/>
      <c r="I99" s="130" t="e">
        <f t="shared" si="3"/>
        <v>#REF!</v>
      </c>
      <c r="J99" s="98" t="str">
        <f t="shared" si="4"/>
        <v>Example: Lobby</v>
      </c>
      <c r="K99" s="141"/>
      <c r="L99" s="141"/>
      <c r="M99" s="141"/>
      <c r="N99" s="141"/>
      <c r="O99" s="141"/>
      <c r="P99" s="141"/>
      <c r="Q99" s="55"/>
      <c r="R99" s="36"/>
      <c r="S99" s="46"/>
      <c r="T99" s="36"/>
      <c r="U99" s="46"/>
      <c r="V99" s="36"/>
      <c r="W99" s="47"/>
      <c r="X99" s="55"/>
      <c r="Y99" s="36"/>
      <c r="Z99" s="36"/>
      <c r="AA99" s="36"/>
      <c r="AB99" s="36"/>
      <c r="AC99" s="46"/>
      <c r="AD99" s="48"/>
      <c r="AE99" s="35"/>
      <c r="AF99" s="33"/>
    </row>
    <row r="100" spans="2:32" hidden="1">
      <c r="B100" s="97"/>
      <c r="C100" s="130" t="e">
        <f>IF(#REF!="","",#REF!)</f>
        <v>#REF!</v>
      </c>
      <c r="D100" s="98" t="s">
        <v>229</v>
      </c>
      <c r="E100" s="98"/>
      <c r="F100" s="98"/>
      <c r="G100" s="98"/>
      <c r="H100" s="98"/>
      <c r="I100" s="130" t="e">
        <f t="shared" si="3"/>
        <v>#REF!</v>
      </c>
      <c r="J100" s="98" t="str">
        <f t="shared" si="4"/>
        <v>Example: Office</v>
      </c>
      <c r="K100" s="141"/>
      <c r="L100" s="141"/>
      <c r="M100" s="141"/>
      <c r="N100" s="141"/>
      <c r="O100" s="141"/>
      <c r="P100" s="141"/>
      <c r="Q100" s="45"/>
      <c r="R100" s="36"/>
      <c r="S100" s="46"/>
      <c r="T100" s="36"/>
      <c r="U100" s="46"/>
      <c r="V100" s="36"/>
      <c r="W100" s="47"/>
      <c r="X100" s="36"/>
      <c r="Y100" s="46"/>
      <c r="Z100" s="36"/>
      <c r="AA100" s="36"/>
      <c r="AB100" s="36"/>
      <c r="AC100" s="46"/>
      <c r="AD100" s="48"/>
      <c r="AE100" s="35"/>
      <c r="AF100" s="33"/>
    </row>
    <row r="101" spans="2:32" hidden="1">
      <c r="B101" s="97"/>
      <c r="C101" s="130" t="e">
        <f>IF(#REF!="","",#REF!)</f>
        <v>#REF!</v>
      </c>
      <c r="D101" s="98" t="s">
        <v>229</v>
      </c>
      <c r="E101" s="98"/>
      <c r="F101" s="98"/>
      <c r="G101" s="98"/>
      <c r="H101" s="98"/>
      <c r="I101" s="130" t="e">
        <f t="shared" si="3"/>
        <v>#REF!</v>
      </c>
      <c r="J101" s="98" t="str">
        <f t="shared" si="4"/>
        <v>Example: Office</v>
      </c>
      <c r="K101" s="141"/>
      <c r="L101" s="141"/>
      <c r="M101" s="141"/>
      <c r="N101" s="141"/>
      <c r="O101" s="141"/>
      <c r="P101" s="141"/>
      <c r="Q101" s="45"/>
      <c r="R101" s="36"/>
      <c r="S101" s="46"/>
      <c r="T101" s="36"/>
      <c r="U101" s="46"/>
      <c r="V101" s="36"/>
      <c r="W101" s="47"/>
      <c r="X101" s="36"/>
      <c r="Y101" s="46"/>
      <c r="Z101" s="36"/>
      <c r="AA101" s="36"/>
      <c r="AB101" s="36"/>
      <c r="AC101" s="46"/>
      <c r="AD101" s="48"/>
      <c r="AE101" s="35"/>
      <c r="AF101" s="33"/>
    </row>
    <row r="102" spans="2:32" hidden="1">
      <c r="B102" s="97"/>
      <c r="C102" s="130" t="e">
        <f>IF(#REF!="","",#REF!)</f>
        <v>#REF!</v>
      </c>
      <c r="D102" s="98" t="s">
        <v>229</v>
      </c>
      <c r="E102" s="98"/>
      <c r="F102" s="98"/>
      <c r="G102" s="98"/>
      <c r="H102" s="98"/>
      <c r="I102" s="130" t="e">
        <f t="shared" si="3"/>
        <v>#REF!</v>
      </c>
      <c r="J102" s="98" t="str">
        <f t="shared" si="4"/>
        <v>Example: Office</v>
      </c>
      <c r="K102" s="141"/>
      <c r="L102" s="141"/>
      <c r="M102" s="141"/>
      <c r="N102" s="141"/>
      <c r="O102" s="141"/>
      <c r="P102" s="141"/>
      <c r="Q102" s="45"/>
      <c r="R102" s="36"/>
      <c r="S102" s="46"/>
      <c r="T102" s="36"/>
      <c r="U102" s="46"/>
      <c r="V102" s="36"/>
      <c r="W102" s="47"/>
      <c r="X102" s="36"/>
      <c r="Y102" s="46"/>
      <c r="Z102" s="36"/>
      <c r="AA102" s="36"/>
      <c r="AB102" s="36"/>
      <c r="AC102" s="46"/>
      <c r="AD102" s="48"/>
      <c r="AE102" s="35"/>
      <c r="AF102" s="33"/>
    </row>
    <row r="103" spans="2:32" hidden="1">
      <c r="B103" s="97"/>
      <c r="C103" s="130" t="e">
        <f>IF(#REF!="","",#REF!)</f>
        <v>#REF!</v>
      </c>
      <c r="D103" s="98" t="s">
        <v>229</v>
      </c>
      <c r="E103" s="98"/>
      <c r="F103" s="98"/>
      <c r="G103" s="98"/>
      <c r="H103" s="98"/>
      <c r="I103" s="130" t="e">
        <f t="shared" si="3"/>
        <v>#REF!</v>
      </c>
      <c r="J103" s="98" t="str">
        <f t="shared" si="4"/>
        <v>Example: Office</v>
      </c>
      <c r="K103" s="141"/>
      <c r="L103" s="141"/>
      <c r="M103" s="141"/>
      <c r="N103" s="141"/>
      <c r="O103" s="141"/>
      <c r="P103" s="141"/>
      <c r="Q103" s="45"/>
      <c r="R103" s="36"/>
      <c r="S103" s="46"/>
      <c r="T103" s="36"/>
      <c r="U103" s="46"/>
      <c r="V103" s="36"/>
      <c r="W103" s="47"/>
      <c r="X103" s="36"/>
      <c r="Y103" s="46"/>
      <c r="Z103" s="36"/>
      <c r="AA103" s="36"/>
      <c r="AB103" s="36"/>
      <c r="AC103" s="46"/>
      <c r="AD103" s="48"/>
      <c r="AE103" s="35"/>
      <c r="AF103" s="33"/>
    </row>
    <row r="104" spans="2:32" hidden="1">
      <c r="B104" s="97"/>
      <c r="C104" s="130" t="e">
        <f>IF(#REF!="","",#REF!)</f>
        <v>#REF!</v>
      </c>
      <c r="D104" s="98" t="s">
        <v>229</v>
      </c>
      <c r="E104" s="98"/>
      <c r="F104" s="98"/>
      <c r="G104" s="98"/>
      <c r="H104" s="98"/>
      <c r="I104" s="130" t="e">
        <f t="shared" si="3"/>
        <v>#REF!</v>
      </c>
      <c r="J104" s="98" t="str">
        <f t="shared" si="4"/>
        <v>Example: Office</v>
      </c>
      <c r="K104" s="141"/>
      <c r="L104" s="141"/>
      <c r="M104" s="141"/>
      <c r="N104" s="141"/>
      <c r="O104" s="141"/>
      <c r="P104" s="141"/>
      <c r="Q104" s="45"/>
      <c r="R104" s="36"/>
      <c r="S104" s="46"/>
      <c r="T104" s="36"/>
      <c r="U104" s="46"/>
      <c r="V104" s="36"/>
      <c r="W104" s="47"/>
      <c r="X104" s="36"/>
      <c r="Y104" s="46"/>
      <c r="Z104" s="36"/>
      <c r="AA104" s="36"/>
      <c r="AB104" s="36"/>
      <c r="AC104" s="46"/>
      <c r="AD104" s="48"/>
      <c r="AE104" s="35"/>
      <c r="AF104" s="33"/>
    </row>
    <row r="105" spans="2:32" hidden="1">
      <c r="B105" s="97"/>
      <c r="C105" s="130" t="e">
        <f>IF(#REF!="","",#REF!)</f>
        <v>#REF!</v>
      </c>
      <c r="D105" s="98" t="s">
        <v>229</v>
      </c>
      <c r="E105" s="98"/>
      <c r="F105" s="98"/>
      <c r="G105" s="98"/>
      <c r="H105" s="98"/>
      <c r="I105" s="130" t="e">
        <f t="shared" si="3"/>
        <v>#REF!</v>
      </c>
      <c r="J105" s="98" t="str">
        <f t="shared" si="4"/>
        <v>Example: Office</v>
      </c>
      <c r="K105" s="141"/>
      <c r="L105" s="141"/>
      <c r="M105" s="141"/>
      <c r="N105" s="141"/>
      <c r="O105" s="141"/>
      <c r="P105" s="141"/>
      <c r="Q105" s="45"/>
      <c r="R105" s="36"/>
      <c r="S105" s="46"/>
      <c r="T105" s="36"/>
      <c r="U105" s="46"/>
      <c r="V105" s="36"/>
      <c r="W105" s="47"/>
      <c r="X105" s="36"/>
      <c r="Y105" s="46"/>
      <c r="Z105" s="36"/>
      <c r="AA105" s="36"/>
      <c r="AB105" s="36"/>
      <c r="AC105" s="46"/>
      <c r="AD105" s="48"/>
      <c r="AE105" s="35"/>
      <c r="AF105" s="33"/>
    </row>
    <row r="106" spans="2:32" hidden="1">
      <c r="B106" s="97"/>
      <c r="C106" s="130" t="e">
        <f>IF(#REF!="","",#REF!)</f>
        <v>#REF!</v>
      </c>
      <c r="D106" s="98" t="s">
        <v>229</v>
      </c>
      <c r="E106" s="98"/>
      <c r="F106" s="98"/>
      <c r="G106" s="98"/>
      <c r="H106" s="98"/>
      <c r="I106" s="130" t="e">
        <f t="shared" si="3"/>
        <v>#REF!</v>
      </c>
      <c r="J106" s="98" t="str">
        <f t="shared" si="4"/>
        <v>Example: Office</v>
      </c>
      <c r="K106" s="141"/>
      <c r="L106" s="141"/>
      <c r="M106" s="141"/>
      <c r="N106" s="141"/>
      <c r="O106" s="141"/>
      <c r="P106" s="141"/>
      <c r="Q106" s="45"/>
      <c r="R106" s="36"/>
      <c r="S106" s="46"/>
      <c r="T106" s="36"/>
      <c r="U106" s="46"/>
      <c r="V106" s="36"/>
      <c r="W106" s="47"/>
      <c r="X106" s="36"/>
      <c r="Y106" s="46"/>
      <c r="Z106" s="36"/>
      <c r="AA106" s="36"/>
      <c r="AB106" s="36"/>
      <c r="AC106" s="46"/>
      <c r="AD106" s="48"/>
      <c r="AE106" s="35"/>
      <c r="AF106" s="33"/>
    </row>
    <row r="107" spans="2:32" hidden="1">
      <c r="B107" s="97"/>
      <c r="C107" s="130" t="e">
        <f>IF(#REF!="","",#REF!)</f>
        <v>#REF!</v>
      </c>
      <c r="D107" s="98"/>
      <c r="E107" s="98"/>
      <c r="F107" s="98"/>
      <c r="G107" s="98"/>
      <c r="H107" s="98"/>
      <c r="I107" s="130" t="e">
        <f t="shared" si="3"/>
        <v>#REF!</v>
      </c>
      <c r="J107" s="98" t="str">
        <f t="shared" si="4"/>
        <v/>
      </c>
      <c r="K107" s="141"/>
      <c r="L107" s="141"/>
      <c r="M107" s="141"/>
      <c r="N107" s="141"/>
      <c r="O107" s="141"/>
      <c r="P107" s="141"/>
      <c r="Q107" s="45"/>
      <c r="R107" s="36"/>
      <c r="S107" s="46"/>
      <c r="T107" s="36"/>
      <c r="U107" s="46"/>
      <c r="V107" s="36"/>
      <c r="W107" s="47"/>
      <c r="X107" s="36"/>
      <c r="Y107" s="46"/>
      <c r="Z107" s="36"/>
      <c r="AA107" s="36"/>
      <c r="AB107" s="36"/>
      <c r="AC107" s="46"/>
      <c r="AD107" s="48"/>
      <c r="AE107" s="35"/>
      <c r="AF107" s="33"/>
    </row>
    <row r="108" spans="2:32" hidden="1">
      <c r="B108" s="97"/>
      <c r="C108" s="130" t="e">
        <f>IF(#REF!="","",#REF!)</f>
        <v>#REF!</v>
      </c>
      <c r="D108" s="98"/>
      <c r="E108" s="98"/>
      <c r="F108" s="98"/>
      <c r="G108" s="98"/>
      <c r="H108" s="98"/>
      <c r="I108" s="130" t="e">
        <f t="shared" si="3"/>
        <v>#REF!</v>
      </c>
      <c r="J108" s="98" t="str">
        <f t="shared" si="4"/>
        <v/>
      </c>
      <c r="K108" s="141"/>
      <c r="L108" s="141"/>
      <c r="M108" s="141"/>
      <c r="N108" s="141"/>
      <c r="O108" s="141"/>
      <c r="P108" s="141"/>
      <c r="Q108" s="45"/>
      <c r="R108" s="36"/>
      <c r="S108" s="46"/>
      <c r="T108" s="36"/>
      <c r="U108" s="46"/>
      <c r="V108" s="36"/>
      <c r="W108" s="47"/>
      <c r="X108" s="36"/>
      <c r="Y108" s="46"/>
      <c r="Z108" s="36"/>
      <c r="AA108" s="36"/>
      <c r="AB108" s="36"/>
      <c r="AC108" s="46"/>
      <c r="AD108" s="48"/>
      <c r="AE108" s="35"/>
      <c r="AF108" s="33"/>
    </row>
    <row r="109" spans="2:32" hidden="1">
      <c r="B109" s="97"/>
      <c r="C109" s="130" t="e">
        <f>IF(#REF!="","",#REF!)</f>
        <v>#REF!</v>
      </c>
      <c r="D109" s="98"/>
      <c r="E109" s="98"/>
      <c r="F109" s="98"/>
      <c r="G109" s="98"/>
      <c r="H109" s="98"/>
      <c r="I109" s="130" t="e">
        <f t="shared" si="3"/>
        <v>#REF!</v>
      </c>
      <c r="J109" s="98" t="str">
        <f t="shared" si="4"/>
        <v/>
      </c>
      <c r="K109" s="141"/>
      <c r="L109" s="141"/>
      <c r="M109" s="141"/>
      <c r="N109" s="141"/>
      <c r="O109" s="141"/>
      <c r="P109" s="141"/>
      <c r="Q109" s="45"/>
      <c r="R109" s="36"/>
      <c r="S109" s="46"/>
      <c r="T109" s="36"/>
      <c r="U109" s="46"/>
      <c r="V109" s="36"/>
      <c r="W109" s="47"/>
      <c r="X109" s="36"/>
      <c r="Y109" s="46"/>
      <c r="Z109" s="36"/>
      <c r="AA109" s="36"/>
      <c r="AB109" s="36"/>
      <c r="AC109" s="46"/>
      <c r="AD109" s="48"/>
      <c r="AE109" s="35"/>
      <c r="AF109" s="33"/>
    </row>
    <row r="110" spans="2:32" hidden="1">
      <c r="B110" s="97"/>
      <c r="C110" s="130" t="e">
        <f>IF(#REF!="","",#REF!)</f>
        <v>#REF!</v>
      </c>
      <c r="D110" s="98"/>
      <c r="E110" s="98"/>
      <c r="F110" s="98"/>
      <c r="G110" s="98"/>
      <c r="H110" s="98"/>
      <c r="I110" s="130" t="e">
        <f t="shared" si="3"/>
        <v>#REF!</v>
      </c>
      <c r="J110" s="98" t="str">
        <f t="shared" si="4"/>
        <v/>
      </c>
      <c r="K110" s="141"/>
      <c r="L110" s="141"/>
      <c r="M110" s="141"/>
      <c r="N110" s="141"/>
      <c r="O110" s="141"/>
      <c r="P110" s="141"/>
      <c r="Q110" s="45"/>
      <c r="R110" s="36"/>
      <c r="S110" s="46"/>
      <c r="T110" s="36"/>
      <c r="U110" s="46"/>
      <c r="V110" s="36"/>
      <c r="W110" s="47"/>
      <c r="X110" s="36"/>
      <c r="Y110" s="46"/>
      <c r="Z110" s="36"/>
      <c r="AA110" s="36"/>
      <c r="AB110" s="36"/>
      <c r="AC110" s="46"/>
      <c r="AD110" s="48"/>
      <c r="AE110" s="35"/>
      <c r="AF110" s="33"/>
    </row>
    <row r="111" spans="2:32" hidden="1">
      <c r="B111" s="99"/>
      <c r="C111" s="130" t="e">
        <f>IF(#REF!="","",#REF!)</f>
        <v>#REF!</v>
      </c>
      <c r="D111" s="98"/>
      <c r="E111" s="98"/>
      <c r="F111" s="98"/>
      <c r="G111" s="98"/>
      <c r="H111" s="98"/>
      <c r="I111" s="130" t="e">
        <f t="shared" si="3"/>
        <v>#REF!</v>
      </c>
      <c r="J111" s="98" t="str">
        <f t="shared" si="4"/>
        <v/>
      </c>
      <c r="K111" s="141"/>
      <c r="L111" s="141"/>
      <c r="M111" s="141"/>
      <c r="N111" s="141"/>
      <c r="O111" s="141"/>
      <c r="P111" s="141"/>
      <c r="Q111" s="45"/>
      <c r="R111" s="36"/>
      <c r="S111" s="46"/>
      <c r="T111" s="36"/>
      <c r="U111" s="46"/>
      <c r="V111" s="36"/>
      <c r="W111" s="47"/>
      <c r="X111" s="36"/>
      <c r="Y111" s="46"/>
      <c r="Z111" s="36"/>
      <c r="AA111" s="36"/>
      <c r="AB111" s="36"/>
      <c r="AC111" s="46"/>
      <c r="AD111" s="48"/>
      <c r="AE111" s="35"/>
      <c r="AF111" s="33"/>
    </row>
    <row r="112" spans="2:32" ht="25.5">
      <c r="B112" s="122" t="s">
        <v>231</v>
      </c>
      <c r="C112" s="91" t="s">
        <v>223</v>
      </c>
      <c r="D112" s="91" t="s">
        <v>227</v>
      </c>
      <c r="E112" s="91" t="s">
        <v>223</v>
      </c>
      <c r="F112" s="91" t="s">
        <v>227</v>
      </c>
      <c r="G112" s="91" t="s">
        <v>223</v>
      </c>
      <c r="H112" s="91" t="s">
        <v>227</v>
      </c>
      <c r="I112" s="91" t="s">
        <v>223</v>
      </c>
      <c r="J112" s="91" t="s">
        <v>227</v>
      </c>
      <c r="K112" s="141" t="s">
        <v>509</v>
      </c>
      <c r="L112" s="141"/>
      <c r="M112" s="141"/>
      <c r="N112" s="141"/>
      <c r="O112" s="141"/>
      <c r="P112" s="141"/>
      <c r="Q112" s="45"/>
      <c r="R112" s="36"/>
      <c r="S112" s="46"/>
      <c r="T112" s="36"/>
      <c r="U112" s="46"/>
      <c r="V112" s="36"/>
      <c r="W112" s="47"/>
      <c r="X112" s="36"/>
      <c r="Y112" s="46"/>
      <c r="Z112" s="36"/>
      <c r="AA112" s="36"/>
      <c r="AB112" s="36"/>
      <c r="AC112" s="46"/>
      <c r="AD112" s="48"/>
      <c r="AE112" s="35"/>
      <c r="AF112" s="33"/>
    </row>
    <row r="113" spans="2:32">
      <c r="B113" s="100"/>
      <c r="C113" s="130" t="str">
        <f>IF(C66="","",C66)</f>
        <v>N/A</v>
      </c>
      <c r="D113" s="98"/>
      <c r="E113" s="206" t="s">
        <v>299</v>
      </c>
      <c r="F113" s="206"/>
      <c r="G113" s="206" t="s">
        <v>299</v>
      </c>
      <c r="H113" s="206"/>
      <c r="I113" s="206" t="s">
        <v>299</v>
      </c>
      <c r="J113" s="206"/>
      <c r="K113" s="141"/>
      <c r="L113" s="141"/>
      <c r="M113" s="141"/>
      <c r="N113" s="141"/>
      <c r="O113" s="141"/>
      <c r="P113" s="141"/>
      <c r="Q113" s="45"/>
      <c r="R113" s="36"/>
      <c r="S113" s="46"/>
      <c r="T113" s="36"/>
      <c r="U113" s="46"/>
      <c r="V113" s="36"/>
      <c r="W113" s="47"/>
      <c r="X113" s="36"/>
      <c r="Y113" s="46"/>
      <c r="Z113" s="36"/>
      <c r="AA113" s="36"/>
      <c r="AB113" s="36"/>
      <c r="AC113" s="46"/>
      <c r="AD113" s="48"/>
      <c r="AE113" s="35"/>
      <c r="AF113" s="33"/>
    </row>
    <row r="114" spans="2:32" ht="12.75" customHeight="1">
      <c r="B114" s="118" t="s">
        <v>232</v>
      </c>
      <c r="C114" s="206" t="s">
        <v>494</v>
      </c>
      <c r="D114" s="206"/>
      <c r="E114" s="206" t="s">
        <v>494</v>
      </c>
      <c r="F114" s="206"/>
      <c r="G114" s="206" t="s">
        <v>494</v>
      </c>
      <c r="H114" s="206"/>
      <c r="I114" s="206" t="s">
        <v>494</v>
      </c>
      <c r="J114" s="206"/>
      <c r="K114" s="141"/>
      <c r="L114" s="141"/>
      <c r="M114" s="141"/>
      <c r="N114" s="141"/>
      <c r="O114" s="141"/>
      <c r="P114" s="141"/>
      <c r="Q114" s="45"/>
      <c r="R114" s="36"/>
      <c r="S114" s="46"/>
      <c r="T114" s="36"/>
      <c r="U114" s="46"/>
      <c r="V114" s="36"/>
      <c r="W114" s="47"/>
      <c r="X114" s="36"/>
      <c r="Y114" s="46"/>
      <c r="Z114" s="36"/>
      <c r="AA114" s="36"/>
      <c r="AB114" s="36"/>
      <c r="AC114" s="46"/>
      <c r="AD114" s="48"/>
      <c r="AE114" s="35"/>
      <c r="AF114" s="33"/>
    </row>
    <row r="115" spans="2:32" ht="18.75">
      <c r="B115" s="211" t="s">
        <v>233</v>
      </c>
      <c r="C115" s="212"/>
      <c r="D115" s="212"/>
      <c r="E115" s="212"/>
      <c r="F115" s="212"/>
      <c r="G115" s="212"/>
      <c r="H115" s="212"/>
      <c r="I115" s="212"/>
      <c r="J115" s="212"/>
      <c r="K115" s="65"/>
      <c r="L115" s="65"/>
      <c r="M115" s="65"/>
      <c r="N115" s="65"/>
      <c r="O115" s="65"/>
      <c r="P115" s="65"/>
      <c r="Q115" s="45"/>
      <c r="R115" s="36"/>
      <c r="S115" s="46"/>
      <c r="T115" s="36"/>
      <c r="U115" s="46"/>
      <c r="V115" s="36"/>
      <c r="W115" s="47"/>
      <c r="X115" s="36"/>
      <c r="Y115" s="46"/>
      <c r="Z115" s="36"/>
      <c r="AA115" s="36"/>
      <c r="AB115" s="36"/>
      <c r="AC115" s="46"/>
      <c r="AD115" s="48"/>
      <c r="AE115" s="35"/>
      <c r="AF115" s="33"/>
    </row>
    <row r="116" spans="2:32" ht="89.25" customHeight="1">
      <c r="B116" s="123" t="s">
        <v>234</v>
      </c>
      <c r="C116" s="206" t="s">
        <v>600</v>
      </c>
      <c r="D116" s="206"/>
      <c r="E116" s="206" t="s">
        <v>491</v>
      </c>
      <c r="F116" s="206"/>
      <c r="G116" s="206" t="s">
        <v>491</v>
      </c>
      <c r="H116" s="206"/>
      <c r="I116" s="206" t="s">
        <v>491</v>
      </c>
      <c r="J116" s="206"/>
      <c r="K116" s="141" t="s">
        <v>507</v>
      </c>
      <c r="L116" s="141" t="s">
        <v>565</v>
      </c>
      <c r="M116" s="141" t="s">
        <v>566</v>
      </c>
      <c r="N116" s="141" t="s">
        <v>567</v>
      </c>
      <c r="O116" s="141" t="s">
        <v>568</v>
      </c>
      <c r="P116" s="141" t="s">
        <v>588</v>
      </c>
      <c r="Q116" s="45"/>
      <c r="R116" s="36"/>
      <c r="S116" s="46"/>
      <c r="T116" s="36"/>
      <c r="U116" s="46"/>
      <c r="V116" s="36"/>
      <c r="W116" s="47"/>
      <c r="X116" s="36"/>
      <c r="Y116" s="46"/>
      <c r="Z116" s="36"/>
      <c r="AA116" s="36"/>
      <c r="AB116" s="36"/>
      <c r="AC116" s="46"/>
      <c r="AD116" s="48"/>
      <c r="AE116" s="35"/>
      <c r="AF116" s="33"/>
    </row>
    <row r="117" spans="2:32" ht="12.75" customHeight="1">
      <c r="B117" s="116" t="s">
        <v>235</v>
      </c>
      <c r="C117" s="206" t="s">
        <v>490</v>
      </c>
      <c r="D117" s="206"/>
      <c r="E117" s="206" t="s">
        <v>490</v>
      </c>
      <c r="F117" s="206"/>
      <c r="G117" s="206" t="s">
        <v>490</v>
      </c>
      <c r="H117" s="206"/>
      <c r="I117" s="206" t="s">
        <v>490</v>
      </c>
      <c r="J117" s="206"/>
      <c r="K117" s="141" t="s">
        <v>509</v>
      </c>
      <c r="L117" s="141"/>
      <c r="M117" s="141"/>
      <c r="N117" s="141"/>
      <c r="O117" s="141"/>
      <c r="P117" s="141"/>
      <c r="Q117" s="45"/>
      <c r="R117" s="36"/>
      <c r="S117" s="46"/>
      <c r="T117" s="36"/>
      <c r="U117" s="46"/>
      <c r="V117" s="36"/>
      <c r="W117" s="47"/>
      <c r="X117" s="36"/>
      <c r="Y117" s="46"/>
      <c r="Z117" s="36"/>
      <c r="AA117" s="36"/>
      <c r="AB117" s="36"/>
      <c r="AC117" s="46"/>
      <c r="AD117" s="48"/>
      <c r="AE117" s="35"/>
      <c r="AF117" s="33"/>
    </row>
    <row r="118" spans="2:32" ht="102">
      <c r="B118" s="116" t="s">
        <v>236</v>
      </c>
      <c r="C118" s="206" t="s">
        <v>510</v>
      </c>
      <c r="D118" s="206"/>
      <c r="E118" s="206" t="s">
        <v>591</v>
      </c>
      <c r="F118" s="206"/>
      <c r="G118" s="206" t="s">
        <v>591</v>
      </c>
      <c r="H118" s="206"/>
      <c r="I118" s="206" t="s">
        <v>592</v>
      </c>
      <c r="J118" s="206"/>
      <c r="K118" s="141" t="s">
        <v>507</v>
      </c>
      <c r="L118" s="141" t="s">
        <v>569</v>
      </c>
      <c r="M118" s="141" t="s">
        <v>570</v>
      </c>
      <c r="N118" s="141" t="s">
        <v>571</v>
      </c>
      <c r="O118" s="141" t="s">
        <v>572</v>
      </c>
      <c r="P118" s="141"/>
      <c r="Q118" s="45"/>
      <c r="R118" s="36"/>
      <c r="S118" s="46"/>
      <c r="T118" s="36"/>
      <c r="U118" s="46"/>
      <c r="V118" s="36"/>
      <c r="W118" s="47"/>
      <c r="X118" s="36"/>
      <c r="Y118" s="46"/>
      <c r="Z118" s="36"/>
      <c r="AA118" s="36"/>
      <c r="AB118" s="36"/>
      <c r="AC118" s="46"/>
      <c r="AD118" s="48"/>
      <c r="AE118" s="35"/>
      <c r="AF118" s="33"/>
    </row>
    <row r="119" spans="2:32" ht="18.75">
      <c r="B119" s="211" t="s">
        <v>238</v>
      </c>
      <c r="C119" s="212"/>
      <c r="D119" s="212"/>
      <c r="E119" s="212"/>
      <c r="F119" s="212"/>
      <c r="G119" s="212"/>
      <c r="H119" s="212"/>
      <c r="I119" s="212"/>
      <c r="J119" s="212"/>
      <c r="K119" s="65"/>
      <c r="L119" s="65"/>
      <c r="M119" s="65"/>
      <c r="N119" s="65"/>
      <c r="O119" s="65"/>
      <c r="P119" s="65"/>
      <c r="Q119" s="45"/>
      <c r="R119" s="36"/>
      <c r="S119" s="46"/>
      <c r="T119" s="36"/>
      <c r="U119" s="46"/>
      <c r="V119" s="36"/>
      <c r="W119" s="47"/>
      <c r="X119" s="36"/>
      <c r="Y119" s="46"/>
      <c r="Z119" s="36"/>
      <c r="AA119" s="36"/>
      <c r="AB119" s="36"/>
      <c r="AC119" s="46"/>
      <c r="AD119" s="48"/>
      <c r="AE119" s="35"/>
      <c r="AF119" s="33"/>
    </row>
    <row r="120" spans="2:32" ht="76.5">
      <c r="B120" s="123" t="s">
        <v>239</v>
      </c>
      <c r="C120" s="206" t="s">
        <v>512</v>
      </c>
      <c r="D120" s="206"/>
      <c r="E120" s="213" t="s">
        <v>593</v>
      </c>
      <c r="F120" s="214"/>
      <c r="G120" s="213" t="s">
        <v>593</v>
      </c>
      <c r="H120" s="214"/>
      <c r="I120" s="206" t="s">
        <v>594</v>
      </c>
      <c r="J120" s="206"/>
      <c r="K120" s="141" t="s">
        <v>511</v>
      </c>
      <c r="L120" s="141" t="s">
        <v>573</v>
      </c>
      <c r="M120" s="141" t="s">
        <v>574</v>
      </c>
      <c r="N120" s="141" t="s">
        <v>575</v>
      </c>
      <c r="O120" s="141" t="s">
        <v>576</v>
      </c>
      <c r="P120" s="141"/>
      <c r="Q120" s="45"/>
      <c r="R120" s="36"/>
      <c r="S120" s="46"/>
      <c r="T120" s="36"/>
      <c r="U120" s="46"/>
      <c r="V120" s="36"/>
      <c r="W120" s="47"/>
      <c r="X120" s="36"/>
      <c r="Y120" s="46"/>
      <c r="Z120" s="36"/>
      <c r="AA120" s="36"/>
      <c r="AB120" s="36"/>
      <c r="AC120" s="46"/>
      <c r="AD120" s="48"/>
      <c r="AE120" s="35"/>
      <c r="AF120" s="33"/>
    </row>
    <row r="121" spans="2:32">
      <c r="B121" s="116" t="s">
        <v>240</v>
      </c>
      <c r="C121" s="206" t="s">
        <v>299</v>
      </c>
      <c r="D121" s="206"/>
      <c r="E121" s="206" t="s">
        <v>299</v>
      </c>
      <c r="F121" s="206"/>
      <c r="G121" s="206" t="s">
        <v>299</v>
      </c>
      <c r="H121" s="206"/>
      <c r="I121" s="206" t="s">
        <v>299</v>
      </c>
      <c r="J121" s="206"/>
      <c r="K121" s="141"/>
      <c r="L121" s="141"/>
      <c r="M121" s="141"/>
      <c r="N121" s="141"/>
      <c r="O121" s="141"/>
      <c r="P121" s="141"/>
      <c r="Q121" s="45"/>
      <c r="R121" s="36"/>
      <c r="S121" s="46"/>
      <c r="T121" s="36"/>
      <c r="U121" s="46"/>
      <c r="V121" s="36"/>
      <c r="W121" s="47"/>
      <c r="X121" s="36"/>
      <c r="Y121" s="46"/>
      <c r="Z121" s="36"/>
      <c r="AA121" s="36"/>
      <c r="AB121" s="36"/>
      <c r="AC121" s="46"/>
      <c r="AD121" s="48"/>
      <c r="AE121" s="35"/>
      <c r="AF121" s="33"/>
    </row>
    <row r="122" spans="2:32">
      <c r="B122" s="116" t="s">
        <v>241</v>
      </c>
      <c r="C122" s="206" t="s">
        <v>299</v>
      </c>
      <c r="D122" s="206"/>
      <c r="E122" s="206" t="s">
        <v>299</v>
      </c>
      <c r="F122" s="206"/>
      <c r="G122" s="206" t="s">
        <v>299</v>
      </c>
      <c r="H122" s="206"/>
      <c r="I122" s="206" t="s">
        <v>299</v>
      </c>
      <c r="J122" s="206"/>
      <c r="K122" s="141"/>
      <c r="L122" s="141"/>
      <c r="M122" s="141"/>
      <c r="N122" s="141"/>
      <c r="O122" s="141"/>
      <c r="P122" s="141"/>
      <c r="Q122" s="45"/>
      <c r="R122" s="36"/>
      <c r="S122" s="46"/>
      <c r="T122" s="36"/>
      <c r="U122" s="46"/>
      <c r="V122" s="36"/>
      <c r="W122" s="47"/>
      <c r="X122" s="36"/>
      <c r="Y122" s="46"/>
      <c r="Z122" s="36"/>
      <c r="AA122" s="36"/>
      <c r="AB122" s="36"/>
      <c r="AC122" s="46"/>
      <c r="AD122" s="48"/>
      <c r="AE122" s="35"/>
      <c r="AF122" s="33"/>
    </row>
    <row r="123" spans="2:32" ht="12.75" customHeight="1">
      <c r="B123" s="120" t="s">
        <v>242</v>
      </c>
      <c r="C123" s="206" t="s">
        <v>299</v>
      </c>
      <c r="D123" s="206"/>
      <c r="E123" s="206" t="s">
        <v>299</v>
      </c>
      <c r="F123" s="206"/>
      <c r="G123" s="206" t="s">
        <v>299</v>
      </c>
      <c r="H123" s="206"/>
      <c r="I123" s="206" t="s">
        <v>299</v>
      </c>
      <c r="J123" s="206"/>
      <c r="K123" s="141"/>
      <c r="L123" s="141"/>
      <c r="M123" s="141"/>
      <c r="N123" s="141"/>
      <c r="O123" s="141"/>
      <c r="P123" s="141"/>
      <c r="Q123" s="45"/>
      <c r="R123" s="36"/>
      <c r="S123" s="46"/>
      <c r="T123" s="36"/>
      <c r="U123" s="46"/>
      <c r="V123" s="36"/>
      <c r="W123" s="47"/>
      <c r="X123" s="36"/>
      <c r="Y123" s="46"/>
      <c r="Z123" s="36"/>
      <c r="AA123" s="36"/>
      <c r="AB123" s="36"/>
      <c r="AC123" s="46"/>
      <c r="AD123" s="48"/>
      <c r="AE123" s="35"/>
      <c r="AF123" s="33"/>
    </row>
    <row r="124" spans="2:32" ht="66.75" customHeight="1">
      <c r="B124" s="116" t="s">
        <v>243</v>
      </c>
      <c r="C124" s="206" t="s">
        <v>601</v>
      </c>
      <c r="D124" s="206"/>
      <c r="E124" s="206" t="s">
        <v>595</v>
      </c>
      <c r="F124" s="206"/>
      <c r="G124" s="206" t="s">
        <v>596</v>
      </c>
      <c r="H124" s="206"/>
      <c r="I124" s="206" t="s">
        <v>597</v>
      </c>
      <c r="J124" s="206"/>
      <c r="K124" s="141" t="s">
        <v>513</v>
      </c>
      <c r="L124" s="141" t="s">
        <v>577</v>
      </c>
      <c r="M124" s="141" t="s">
        <v>578</v>
      </c>
      <c r="N124" s="141" t="s">
        <v>579</v>
      </c>
      <c r="O124" s="141" t="s">
        <v>580</v>
      </c>
      <c r="P124" s="141" t="s">
        <v>514</v>
      </c>
      <c r="Q124" s="45"/>
      <c r="R124" s="36"/>
      <c r="S124" s="46"/>
      <c r="T124" s="36"/>
      <c r="U124" s="46"/>
      <c r="V124" s="36"/>
      <c r="W124" s="47"/>
      <c r="X124" s="36"/>
      <c r="Y124" s="46"/>
      <c r="Z124" s="36"/>
      <c r="AA124" s="36"/>
      <c r="AB124" s="36"/>
      <c r="AC124" s="46"/>
      <c r="AD124" s="48"/>
      <c r="AE124" s="35"/>
      <c r="AF124" s="33"/>
    </row>
    <row r="125" spans="2:32">
      <c r="B125" s="116" t="s">
        <v>244</v>
      </c>
      <c r="C125" s="206" t="s">
        <v>237</v>
      </c>
      <c r="D125" s="206"/>
      <c r="E125" s="206" t="s">
        <v>299</v>
      </c>
      <c r="F125" s="206"/>
      <c r="G125" s="206" t="s">
        <v>299</v>
      </c>
      <c r="H125" s="206"/>
      <c r="I125" s="206" t="s">
        <v>299</v>
      </c>
      <c r="J125" s="206"/>
      <c r="K125" s="141"/>
      <c r="L125" s="141"/>
      <c r="M125" s="141"/>
      <c r="N125" s="141"/>
      <c r="O125" s="141"/>
      <c r="P125" s="141"/>
      <c r="Q125" s="45"/>
      <c r="R125" s="36"/>
      <c r="S125" s="46"/>
      <c r="T125" s="36"/>
      <c r="U125" s="46"/>
      <c r="V125" s="36"/>
      <c r="W125" s="47"/>
      <c r="X125" s="36"/>
      <c r="Y125" s="46"/>
      <c r="Z125" s="36"/>
      <c r="AA125" s="36"/>
      <c r="AB125" s="36"/>
      <c r="AC125" s="46"/>
      <c r="AD125" s="48"/>
      <c r="AE125" s="35"/>
      <c r="AF125" s="33"/>
    </row>
    <row r="126" spans="2:32" ht="18.75">
      <c r="B126" s="211" t="s">
        <v>245</v>
      </c>
      <c r="C126" s="212"/>
      <c r="D126" s="212"/>
      <c r="E126" s="212"/>
      <c r="F126" s="212"/>
      <c r="G126" s="212"/>
      <c r="H126" s="212"/>
      <c r="I126" s="212"/>
      <c r="J126" s="212"/>
      <c r="K126" s="65"/>
      <c r="L126" s="65"/>
      <c r="M126" s="65"/>
      <c r="N126" s="65"/>
      <c r="O126" s="65"/>
      <c r="P126" s="65"/>
      <c r="Q126" s="45"/>
      <c r="R126" s="36"/>
      <c r="S126" s="46"/>
      <c r="T126" s="36"/>
      <c r="U126" s="46"/>
      <c r="V126" s="36"/>
      <c r="W126" s="47"/>
      <c r="X126" s="36"/>
      <c r="Y126" s="46"/>
      <c r="Z126" s="36"/>
      <c r="AA126" s="36"/>
      <c r="AB126" s="36"/>
      <c r="AC126" s="46"/>
      <c r="AD126" s="48"/>
      <c r="AE126" s="35"/>
      <c r="AF126" s="33"/>
    </row>
    <row r="127" spans="2:32" ht="127.5">
      <c r="B127" s="123" t="s">
        <v>246</v>
      </c>
      <c r="C127" s="206" t="s">
        <v>515</v>
      </c>
      <c r="D127" s="206"/>
      <c r="E127" s="206" t="s">
        <v>492</v>
      </c>
      <c r="F127" s="206"/>
      <c r="G127" s="206" t="s">
        <v>502</v>
      </c>
      <c r="H127" s="206"/>
      <c r="I127" s="206" t="s">
        <v>492</v>
      </c>
      <c r="J127" s="206"/>
      <c r="K127" s="141" t="s">
        <v>516</v>
      </c>
      <c r="L127" s="141" t="s">
        <v>581</v>
      </c>
      <c r="M127" s="141" t="s">
        <v>582</v>
      </c>
      <c r="N127" s="141" t="s">
        <v>583</v>
      </c>
      <c r="O127" s="141" t="s">
        <v>584</v>
      </c>
      <c r="P127" s="141" t="s">
        <v>589</v>
      </c>
      <c r="Q127" s="45"/>
      <c r="R127" s="36"/>
      <c r="S127" s="46"/>
      <c r="T127" s="36"/>
      <c r="U127" s="46"/>
      <c r="V127" s="36"/>
      <c r="W127" s="47"/>
      <c r="X127" s="36"/>
      <c r="Y127" s="46"/>
      <c r="Z127" s="36"/>
      <c r="AA127" s="36"/>
      <c r="AB127" s="36"/>
      <c r="AC127" s="46"/>
      <c r="AD127" s="48"/>
      <c r="AE127" s="35"/>
      <c r="AF127" s="33"/>
    </row>
    <row r="128" spans="2:32" ht="18.75">
      <c r="B128" s="211" t="s">
        <v>247</v>
      </c>
      <c r="C128" s="212"/>
      <c r="D128" s="212"/>
      <c r="E128" s="212"/>
      <c r="F128" s="212"/>
      <c r="G128" s="212"/>
      <c r="H128" s="212"/>
      <c r="I128" s="212"/>
      <c r="J128" s="212"/>
      <c r="K128" s="65"/>
      <c r="L128" s="65"/>
      <c r="M128" s="65"/>
      <c r="N128" s="65"/>
      <c r="O128" s="65"/>
      <c r="P128" s="65"/>
      <c r="Q128" s="45"/>
      <c r="R128" s="36"/>
      <c r="S128" s="46"/>
      <c r="T128" s="36"/>
      <c r="U128" s="46"/>
      <c r="V128" s="36"/>
      <c r="W128" s="47"/>
      <c r="X128" s="36"/>
      <c r="Y128" s="46"/>
      <c r="Z128" s="36"/>
      <c r="AA128" s="36"/>
      <c r="AB128" s="36"/>
      <c r="AC128" s="46"/>
      <c r="AD128" s="48"/>
      <c r="AE128" s="35"/>
      <c r="AF128" s="33"/>
    </row>
    <row r="129" spans="2:32" ht="25.5">
      <c r="B129" s="124" t="s">
        <v>248</v>
      </c>
      <c r="C129" s="213" t="s">
        <v>299</v>
      </c>
      <c r="D129" s="214"/>
      <c r="E129" s="213" t="s">
        <v>299</v>
      </c>
      <c r="F129" s="214"/>
      <c r="G129" s="206" t="s">
        <v>299</v>
      </c>
      <c r="H129" s="206"/>
      <c r="I129" s="206" t="s">
        <v>299</v>
      </c>
      <c r="J129" s="206"/>
      <c r="K129" s="141"/>
      <c r="L129" s="141"/>
      <c r="M129" s="141"/>
      <c r="N129" s="141"/>
      <c r="O129" s="141"/>
      <c r="P129" s="141"/>
      <c r="Q129" s="45"/>
      <c r="R129" s="36"/>
      <c r="S129" s="46"/>
      <c r="T129" s="36"/>
      <c r="U129" s="46"/>
      <c r="V129" s="36"/>
      <c r="W129" s="47"/>
      <c r="X129" s="36"/>
      <c r="Y129" s="46"/>
      <c r="Z129" s="36"/>
      <c r="AA129" s="36"/>
      <c r="AB129" s="36"/>
      <c r="AC129" s="46"/>
      <c r="AD129" s="48"/>
      <c r="AE129" s="35"/>
      <c r="AF129" s="33"/>
    </row>
    <row r="130" spans="2:32" ht="18.75">
      <c r="B130" s="211" t="s">
        <v>249</v>
      </c>
      <c r="C130" s="212"/>
      <c r="D130" s="212"/>
      <c r="E130" s="212"/>
      <c r="F130" s="212"/>
      <c r="G130" s="212"/>
      <c r="H130" s="212"/>
      <c r="I130" s="212"/>
      <c r="J130" s="212"/>
      <c r="K130" s="65"/>
      <c r="L130" s="65"/>
      <c r="M130" s="65"/>
      <c r="N130" s="65"/>
      <c r="O130" s="65"/>
      <c r="P130" s="65"/>
      <c r="Q130" s="45"/>
      <c r="R130" s="36"/>
      <c r="S130" s="46"/>
      <c r="T130" s="36"/>
      <c r="U130" s="46"/>
      <c r="V130" s="36"/>
      <c r="W130" s="47"/>
      <c r="X130" s="36"/>
      <c r="Y130" s="46"/>
      <c r="Z130" s="36"/>
      <c r="AA130" s="36"/>
      <c r="AB130" s="36"/>
      <c r="AC130" s="46"/>
      <c r="AD130" s="48"/>
      <c r="AE130" s="35"/>
      <c r="AF130" s="33"/>
    </row>
    <row r="131" spans="2:32">
      <c r="B131" s="124" t="s">
        <v>5</v>
      </c>
      <c r="C131" s="206"/>
      <c r="D131" s="206"/>
      <c r="E131" s="207"/>
      <c r="F131" s="208"/>
      <c r="G131" s="207"/>
      <c r="H131" s="208"/>
      <c r="I131" s="206"/>
      <c r="J131" s="206"/>
      <c r="K131" s="141"/>
      <c r="L131" s="141"/>
      <c r="M131" s="141"/>
      <c r="N131" s="141"/>
      <c r="O131" s="141"/>
      <c r="P131" s="141"/>
      <c r="Q131" s="45"/>
      <c r="R131" s="36"/>
      <c r="S131" s="46"/>
      <c r="T131" s="36"/>
      <c r="U131" s="46"/>
      <c r="V131" s="36"/>
      <c r="W131" s="47"/>
      <c r="X131" s="36"/>
      <c r="Y131" s="46"/>
      <c r="Z131" s="36"/>
      <c r="AA131" s="36"/>
      <c r="AB131" s="36"/>
      <c r="AC131" s="46"/>
      <c r="AD131" s="48"/>
      <c r="AE131" s="35"/>
      <c r="AF131" s="33"/>
    </row>
    <row r="132" spans="2:32">
      <c r="B132" s="57"/>
      <c r="C132" s="58"/>
      <c r="D132" s="58"/>
      <c r="E132" s="58"/>
      <c r="F132" s="58"/>
      <c r="G132" s="58"/>
      <c r="H132" s="58"/>
      <c r="I132" s="57"/>
      <c r="J132" s="57"/>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c r="B133" s="57"/>
      <c r="C133" s="58"/>
      <c r="D133" s="58"/>
      <c r="E133" s="58"/>
      <c r="F133" s="58"/>
      <c r="G133" s="58"/>
      <c r="H133" s="58"/>
      <c r="I133" s="57"/>
      <c r="J133" s="57"/>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c r="B134" s="57"/>
      <c r="C134" s="58"/>
      <c r="D134" s="58"/>
      <c r="E134" s="58"/>
      <c r="F134" s="58"/>
      <c r="G134" s="58"/>
      <c r="H134" s="58"/>
      <c r="I134" s="57"/>
      <c r="J134" s="57"/>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c r="B135" s="57"/>
      <c r="C135" s="58"/>
      <c r="D135" s="58"/>
      <c r="E135" s="58"/>
      <c r="F135" s="58"/>
      <c r="G135" s="58"/>
      <c r="H135" s="58"/>
      <c r="I135" s="57"/>
      <c r="J135" s="57"/>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c r="B136" s="57"/>
      <c r="C136" s="58"/>
      <c r="D136" s="58"/>
      <c r="E136" s="58"/>
      <c r="F136" s="58"/>
      <c r="G136" s="58"/>
      <c r="H136" s="58"/>
      <c r="I136" s="57"/>
      <c r="J136" s="57"/>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c r="B137" s="57"/>
      <c r="C137" s="58"/>
      <c r="D137" s="58"/>
      <c r="E137" s="58"/>
      <c r="F137" s="58"/>
      <c r="G137" s="58"/>
      <c r="H137" s="58"/>
      <c r="I137" s="57"/>
      <c r="J137" s="57"/>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c r="B138" s="57"/>
      <c r="C138" s="58"/>
      <c r="D138" s="58"/>
      <c r="E138" s="58"/>
      <c r="F138" s="58"/>
      <c r="G138" s="58"/>
      <c r="H138" s="58"/>
      <c r="I138" s="57"/>
      <c r="J138" s="57"/>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c r="B139" s="57"/>
      <c r="C139" s="58"/>
      <c r="D139" s="58"/>
      <c r="E139" s="58"/>
      <c r="F139" s="58"/>
      <c r="G139" s="58"/>
      <c r="H139" s="58"/>
      <c r="I139" s="57"/>
      <c r="J139" s="57"/>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c r="B140" s="57"/>
      <c r="C140" s="58"/>
      <c r="D140" s="58"/>
      <c r="E140" s="58"/>
      <c r="F140" s="58"/>
      <c r="G140" s="58"/>
      <c r="H140" s="58"/>
      <c r="I140" s="57"/>
      <c r="J140" s="57"/>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c r="B141" s="57"/>
      <c r="C141" s="58"/>
      <c r="D141" s="58"/>
      <c r="E141" s="58"/>
      <c r="F141" s="58"/>
      <c r="G141" s="58"/>
      <c r="H141" s="58"/>
      <c r="I141" s="57"/>
      <c r="J141" s="57"/>
      <c r="K141" s="60"/>
      <c r="L141" s="60"/>
      <c r="M141" s="60"/>
      <c r="N141" s="60"/>
      <c r="O141" s="60"/>
      <c r="P141" s="60"/>
      <c r="Q141" s="45"/>
      <c r="R141" s="36"/>
      <c r="S141" s="46"/>
      <c r="T141" s="36"/>
      <c r="U141" s="46"/>
      <c r="V141" s="36"/>
      <c r="W141" s="47"/>
      <c r="X141" s="36"/>
      <c r="Y141" s="46"/>
      <c r="Z141" s="36"/>
      <c r="AA141" s="36"/>
      <c r="AB141" s="36"/>
      <c r="AC141" s="46"/>
      <c r="AD141" s="48"/>
      <c r="AE141" s="35"/>
      <c r="AF141" s="33"/>
    </row>
    <row r="142" spans="2:32">
      <c r="D142" s="34"/>
      <c r="E142" s="34"/>
      <c r="F142" s="34"/>
      <c r="G142" s="34"/>
      <c r="H142" s="34"/>
      <c r="I142" s="34"/>
      <c r="J142" s="34"/>
      <c r="K142" s="34"/>
      <c r="L142" s="34"/>
      <c r="M142" s="34"/>
      <c r="N142" s="34"/>
      <c r="O142" s="34"/>
      <c r="P142" s="34"/>
      <c r="Q142" s="34"/>
      <c r="R142" s="36"/>
      <c r="S142" s="46"/>
      <c r="T142" s="36"/>
      <c r="U142" s="46"/>
      <c r="V142" s="36"/>
      <c r="W142" s="47"/>
      <c r="X142" s="36"/>
      <c r="Y142" s="46"/>
      <c r="Z142" s="36"/>
      <c r="AA142" s="36"/>
      <c r="AB142" s="36"/>
      <c r="AC142" s="46"/>
      <c r="AD142" s="48"/>
      <c r="AE142" s="35"/>
      <c r="AF142" s="33"/>
    </row>
    <row r="143" spans="2:32">
      <c r="D143" s="34"/>
      <c r="E143" s="34"/>
      <c r="F143" s="34"/>
      <c r="G143" s="34"/>
      <c r="H143" s="34"/>
      <c r="I143" s="34"/>
      <c r="J143" s="34"/>
      <c r="K143" s="34"/>
      <c r="L143" s="34"/>
      <c r="M143" s="34"/>
      <c r="N143" s="34"/>
      <c r="O143" s="34"/>
      <c r="P143" s="34"/>
      <c r="Q143" s="34"/>
      <c r="R143" s="36"/>
      <c r="S143" s="46"/>
      <c r="T143" s="36"/>
      <c r="U143" s="46"/>
      <c r="V143" s="36"/>
      <c r="W143" s="47"/>
      <c r="X143" s="36"/>
      <c r="Y143" s="46"/>
      <c r="Z143" s="36"/>
      <c r="AA143" s="36"/>
      <c r="AB143" s="36"/>
      <c r="AC143" s="46"/>
      <c r="AD143" s="48"/>
      <c r="AE143" s="35"/>
      <c r="AF143" s="33"/>
    </row>
    <row r="144" spans="2:32">
      <c r="D144" s="34"/>
      <c r="E144" s="34"/>
      <c r="F144" s="34"/>
      <c r="G144" s="34"/>
      <c r="H144" s="34"/>
      <c r="I144" s="34"/>
      <c r="J144" s="34"/>
      <c r="K144" s="34"/>
      <c r="L144" s="34"/>
      <c r="M144" s="34"/>
      <c r="N144" s="34"/>
      <c r="O144" s="34"/>
      <c r="P144" s="34"/>
      <c r="Q144" s="34"/>
      <c r="R144" s="36"/>
      <c r="S144" s="46"/>
      <c r="T144" s="36"/>
      <c r="U144" s="46"/>
      <c r="V144" s="36"/>
      <c r="W144" s="47"/>
      <c r="X144" s="36"/>
      <c r="Y144" s="46"/>
      <c r="Z144" s="36"/>
      <c r="AA144" s="36"/>
      <c r="AB144" s="36"/>
      <c r="AC144" s="46"/>
      <c r="AD144" s="48"/>
      <c r="AE144" s="35"/>
      <c r="AF144" s="33"/>
    </row>
    <row r="145" spans="2:32">
      <c r="D145" s="34"/>
      <c r="E145" s="34"/>
      <c r="F145" s="34"/>
      <c r="G145" s="34"/>
      <c r="H145" s="34"/>
      <c r="I145" s="34"/>
      <c r="J145" s="58"/>
      <c r="K145" s="57"/>
      <c r="L145" s="57"/>
      <c r="M145" s="57"/>
      <c r="N145" s="57"/>
      <c r="O145" s="57"/>
      <c r="P145" s="57"/>
      <c r="Q145" s="45"/>
      <c r="R145" s="36"/>
      <c r="S145" s="46"/>
      <c r="T145" s="36"/>
      <c r="U145" s="46"/>
      <c r="V145" s="36"/>
      <c r="W145" s="47"/>
      <c r="X145" s="36"/>
      <c r="Y145" s="46"/>
      <c r="Z145" s="36"/>
      <c r="AA145" s="36"/>
      <c r="AB145" s="36"/>
      <c r="AC145" s="46"/>
      <c r="AD145" s="48"/>
      <c r="AE145" s="35"/>
      <c r="AF145" s="33"/>
    </row>
    <row r="146" spans="2:32">
      <c r="B146" s="59"/>
      <c r="I146" s="34"/>
      <c r="J146" s="60"/>
      <c r="K146" s="59"/>
      <c r="L146" s="59"/>
      <c r="M146" s="59"/>
      <c r="N146" s="59"/>
      <c r="O146" s="59"/>
      <c r="P146" s="59"/>
      <c r="Q146" s="45"/>
      <c r="R146" s="36"/>
      <c r="S146" s="46"/>
      <c r="T146" s="36"/>
      <c r="U146" s="46"/>
      <c r="V146" s="36"/>
      <c r="W146" s="47"/>
      <c r="X146" s="36"/>
      <c r="Y146" s="46"/>
      <c r="Z146" s="36"/>
      <c r="AA146" s="36"/>
      <c r="AB146" s="36"/>
      <c r="AC146" s="46"/>
      <c r="AD146" s="48"/>
      <c r="AE146" s="35"/>
      <c r="AF146" s="33"/>
    </row>
    <row r="147" spans="2:32">
      <c r="B147" s="59"/>
      <c r="D147" s="60"/>
      <c r="E147" s="60"/>
      <c r="F147" s="60"/>
      <c r="G147" s="60"/>
      <c r="H147" s="60"/>
      <c r="I147" s="59"/>
      <c r="J147" s="59"/>
      <c r="K147" s="60"/>
      <c r="L147" s="60"/>
      <c r="M147" s="60"/>
      <c r="N147" s="60"/>
      <c r="O147" s="60"/>
      <c r="P147" s="60"/>
      <c r="Q147" s="45"/>
      <c r="R147" s="36"/>
      <c r="S147" s="46"/>
      <c r="T147" s="36"/>
      <c r="U147" s="46"/>
      <c r="V147" s="36"/>
      <c r="W147" s="47"/>
      <c r="X147" s="36"/>
      <c r="Y147" s="46"/>
      <c r="Z147" s="36"/>
      <c r="AA147" s="36"/>
      <c r="AB147" s="36"/>
      <c r="AC147" s="46"/>
      <c r="AD147" s="48"/>
      <c r="AE147" s="35"/>
      <c r="AF147" s="33"/>
    </row>
    <row r="148" spans="2:32">
      <c r="B148" s="59"/>
      <c r="D148" s="60"/>
      <c r="E148" s="60"/>
      <c r="F148" s="60"/>
      <c r="G148" s="60"/>
      <c r="H148" s="60"/>
      <c r="I148" s="59"/>
      <c r="J148" s="59"/>
      <c r="K148" s="60"/>
      <c r="L148" s="60"/>
      <c r="M148" s="60"/>
      <c r="N148" s="60"/>
      <c r="O148" s="60"/>
      <c r="P148" s="60"/>
      <c r="Q148" s="45"/>
      <c r="R148" s="36"/>
      <c r="S148" s="46"/>
      <c r="T148" s="36"/>
      <c r="U148" s="46"/>
      <c r="V148" s="36"/>
      <c r="W148" s="47"/>
      <c r="X148" s="36"/>
      <c r="Y148" s="46"/>
      <c r="Z148" s="36"/>
      <c r="AA148" s="36"/>
      <c r="AB148" s="36"/>
      <c r="AC148" s="46"/>
      <c r="AD148" s="48"/>
      <c r="AE148" s="35"/>
      <c r="AF148" s="33"/>
    </row>
    <row r="149" spans="2:32">
      <c r="D149" s="60"/>
      <c r="E149" s="60"/>
      <c r="F149" s="60"/>
      <c r="G149" s="60"/>
      <c r="H149" s="60"/>
      <c r="I149" s="59"/>
      <c r="J149" s="59"/>
      <c r="K149" s="60"/>
      <c r="L149" s="60"/>
      <c r="M149" s="60"/>
      <c r="N149" s="60"/>
      <c r="O149" s="60"/>
      <c r="P149" s="60"/>
      <c r="Q149" s="45"/>
      <c r="R149" s="36"/>
      <c r="S149" s="46"/>
      <c r="T149" s="36"/>
      <c r="U149" s="46"/>
      <c r="V149" s="36"/>
      <c r="W149" s="47"/>
      <c r="X149" s="36"/>
      <c r="Y149" s="46"/>
      <c r="Z149" s="36"/>
      <c r="AA149" s="36"/>
      <c r="AB149" s="36"/>
      <c r="AC149" s="46"/>
      <c r="AD149" s="48"/>
      <c r="AE149" s="35"/>
      <c r="AF149" s="33"/>
    </row>
    <row r="150" spans="2:32">
      <c r="D150" s="60"/>
      <c r="E150" s="60"/>
      <c r="F150" s="60"/>
      <c r="G150" s="60"/>
      <c r="H150" s="60"/>
      <c r="I150" s="59"/>
      <c r="J150" s="59"/>
      <c r="K150" s="60"/>
      <c r="L150" s="60"/>
      <c r="M150" s="60"/>
      <c r="N150" s="60"/>
      <c r="O150" s="60"/>
      <c r="P150" s="60"/>
      <c r="Q150" s="45"/>
      <c r="R150" s="36"/>
      <c r="S150" s="46"/>
      <c r="T150" s="36"/>
      <c r="U150" s="46"/>
      <c r="V150" s="36"/>
      <c r="W150" s="47"/>
      <c r="X150" s="36"/>
      <c r="Y150" s="46"/>
      <c r="Z150" s="36"/>
      <c r="AA150" s="36"/>
      <c r="AB150" s="36"/>
      <c r="AC150" s="46"/>
      <c r="AD150" s="48"/>
      <c r="AE150" s="35"/>
      <c r="AF150" s="33"/>
    </row>
    <row r="151" spans="2:32">
      <c r="B151" s="59"/>
      <c r="D151" s="60"/>
      <c r="E151" s="60"/>
      <c r="F151" s="60"/>
      <c r="G151" s="60"/>
      <c r="H151" s="60"/>
      <c r="I151" s="59"/>
      <c r="J151" s="59"/>
      <c r="K151" s="60"/>
      <c r="L151" s="60"/>
      <c r="M151" s="60"/>
      <c r="N151" s="60"/>
      <c r="O151" s="60"/>
      <c r="P151" s="60"/>
      <c r="Q151" s="45"/>
      <c r="R151" s="36"/>
      <c r="S151" s="46"/>
      <c r="T151" s="36"/>
      <c r="U151" s="46"/>
      <c r="V151" s="36"/>
      <c r="W151" s="47"/>
      <c r="X151" s="36"/>
      <c r="Y151" s="46"/>
      <c r="Z151" s="36"/>
      <c r="AA151" s="36"/>
      <c r="AB151" s="36"/>
      <c r="AC151" s="46"/>
      <c r="AD151" s="48"/>
      <c r="AE151" s="35"/>
      <c r="AF151" s="33"/>
    </row>
    <row r="152" spans="2:32">
      <c r="B152" s="59"/>
      <c r="D152" s="60"/>
      <c r="E152" s="60"/>
      <c r="F152" s="60"/>
      <c r="G152" s="60"/>
      <c r="H152" s="60"/>
      <c r="I152" s="59"/>
      <c r="J152" s="59"/>
      <c r="K152" s="60"/>
      <c r="L152" s="60"/>
      <c r="M152" s="60"/>
      <c r="N152" s="60"/>
      <c r="O152" s="60"/>
      <c r="P152" s="60"/>
      <c r="Q152" s="45"/>
      <c r="R152" s="36"/>
      <c r="S152" s="46"/>
      <c r="T152" s="36"/>
      <c r="U152" s="46"/>
      <c r="V152" s="36"/>
      <c r="W152" s="47"/>
      <c r="X152" s="36"/>
      <c r="Y152" s="46"/>
      <c r="Z152" s="36"/>
      <c r="AA152" s="36"/>
      <c r="AB152" s="36"/>
      <c r="AC152" s="46"/>
      <c r="AD152" s="48"/>
      <c r="AE152" s="35"/>
      <c r="AF152" s="33"/>
    </row>
    <row r="153" spans="2:32">
      <c r="B153" s="59"/>
      <c r="D153" s="60"/>
      <c r="E153" s="60"/>
      <c r="F153" s="60"/>
      <c r="G153" s="60"/>
      <c r="H153" s="60"/>
      <c r="I153" s="59"/>
      <c r="J153" s="59"/>
      <c r="K153" s="60"/>
      <c r="L153" s="60"/>
      <c r="M153" s="60"/>
      <c r="N153" s="60"/>
      <c r="O153" s="60"/>
      <c r="P153" s="60"/>
      <c r="Q153" s="45"/>
      <c r="R153" s="36"/>
      <c r="S153" s="46"/>
      <c r="T153" s="36"/>
      <c r="U153" s="46"/>
      <c r="V153" s="36"/>
      <c r="W153" s="47"/>
      <c r="X153" s="36"/>
      <c r="Y153" s="46"/>
      <c r="Z153" s="36"/>
      <c r="AA153" s="36"/>
      <c r="AB153" s="36"/>
      <c r="AC153" s="46"/>
      <c r="AD153" s="48"/>
      <c r="AE153" s="35"/>
      <c r="AF153" s="33"/>
    </row>
    <row r="154" spans="2:32">
      <c r="B154" s="59"/>
      <c r="D154" s="60"/>
      <c r="E154" s="60"/>
      <c r="F154" s="60"/>
      <c r="G154" s="60"/>
      <c r="H154" s="60"/>
      <c r="I154" s="59"/>
      <c r="J154" s="59"/>
      <c r="K154" s="60"/>
      <c r="L154" s="60"/>
      <c r="M154" s="60"/>
      <c r="N154" s="60"/>
      <c r="O154" s="60"/>
      <c r="P154" s="60"/>
      <c r="Q154" s="45"/>
      <c r="R154" s="36"/>
      <c r="S154" s="46"/>
      <c r="T154" s="36"/>
      <c r="U154" s="46"/>
      <c r="V154" s="36"/>
      <c r="W154" s="47"/>
      <c r="X154" s="36"/>
      <c r="Y154" s="46"/>
      <c r="Z154" s="36"/>
      <c r="AA154" s="36"/>
      <c r="AB154" s="36"/>
      <c r="AC154" s="46"/>
      <c r="AD154" s="48"/>
      <c r="AE154" s="35"/>
      <c r="AF154" s="33"/>
    </row>
    <row r="155" spans="2:32">
      <c r="B155" s="59"/>
      <c r="D155" s="60"/>
      <c r="E155" s="60"/>
      <c r="F155" s="60"/>
      <c r="G155" s="60"/>
      <c r="H155" s="60"/>
      <c r="I155" s="59"/>
      <c r="J155" s="59"/>
      <c r="K155" s="60"/>
      <c r="L155" s="60"/>
      <c r="M155" s="60"/>
      <c r="N155" s="60"/>
      <c r="O155" s="60"/>
      <c r="P155" s="60"/>
      <c r="Q155" s="45"/>
      <c r="R155" s="36"/>
      <c r="S155" s="46"/>
      <c r="T155" s="36"/>
      <c r="U155" s="46"/>
      <c r="V155" s="36"/>
      <c r="W155" s="47"/>
      <c r="X155" s="36"/>
      <c r="Y155" s="46"/>
      <c r="Z155" s="36"/>
      <c r="AA155" s="36"/>
      <c r="AB155" s="36"/>
      <c r="AC155" s="46"/>
      <c r="AD155" s="48"/>
      <c r="AE155" s="35"/>
      <c r="AF155" s="33"/>
    </row>
    <row r="156" spans="2:32">
      <c r="B156" s="59"/>
      <c r="D156" s="60"/>
      <c r="E156" s="60"/>
      <c r="F156" s="60"/>
      <c r="G156" s="60"/>
      <c r="H156" s="60"/>
      <c r="I156" s="59"/>
      <c r="J156" s="59"/>
      <c r="K156" s="60"/>
      <c r="L156" s="60"/>
      <c r="M156" s="60"/>
      <c r="N156" s="60"/>
      <c r="O156" s="60"/>
      <c r="P156" s="60"/>
      <c r="Q156" s="45"/>
      <c r="R156" s="36"/>
      <c r="S156" s="46"/>
      <c r="T156" s="36"/>
      <c r="U156" s="46"/>
      <c r="V156" s="36"/>
      <c r="W156" s="47"/>
      <c r="X156" s="36"/>
      <c r="Y156" s="46"/>
      <c r="Z156" s="36"/>
      <c r="AA156" s="36"/>
      <c r="AB156" s="36"/>
      <c r="AC156" s="46"/>
      <c r="AD156" s="48"/>
      <c r="AE156" s="35"/>
      <c r="AF156" s="33"/>
    </row>
    <row r="157" spans="2:32">
      <c r="B157" s="59"/>
      <c r="D157" s="60"/>
      <c r="E157" s="60"/>
      <c r="F157" s="60"/>
      <c r="G157" s="60"/>
      <c r="H157" s="60"/>
      <c r="I157" s="59"/>
      <c r="J157" s="59"/>
      <c r="K157" s="60"/>
      <c r="L157" s="60"/>
      <c r="M157" s="60"/>
      <c r="N157" s="60"/>
      <c r="O157" s="60"/>
      <c r="P157" s="60"/>
      <c r="Q157" s="45"/>
      <c r="R157" s="36"/>
      <c r="S157" s="46"/>
      <c r="T157" s="36"/>
      <c r="U157" s="46"/>
      <c r="V157" s="36"/>
      <c r="W157" s="47"/>
      <c r="X157" s="36"/>
      <c r="Y157" s="46"/>
      <c r="Z157" s="36"/>
      <c r="AA157" s="36"/>
      <c r="AB157" s="36"/>
      <c r="AC157" s="46"/>
      <c r="AD157" s="48"/>
      <c r="AE157" s="35"/>
      <c r="AF157" s="33"/>
    </row>
    <row r="158" spans="2:32">
      <c r="B158" s="59"/>
      <c r="D158" s="60"/>
      <c r="E158" s="60"/>
      <c r="F158" s="60"/>
      <c r="G158" s="60"/>
      <c r="H158" s="60"/>
      <c r="I158" s="59"/>
      <c r="J158" s="59"/>
      <c r="K158" s="60"/>
      <c r="L158" s="60"/>
      <c r="M158" s="60"/>
      <c r="N158" s="60"/>
      <c r="O158" s="60"/>
      <c r="P158" s="60"/>
      <c r="Q158" s="45"/>
      <c r="R158" s="36"/>
      <c r="S158" s="46"/>
      <c r="T158" s="36"/>
      <c r="U158" s="46"/>
      <c r="V158" s="36"/>
      <c r="W158" s="47"/>
      <c r="X158" s="36"/>
      <c r="Y158" s="46"/>
      <c r="Z158" s="36"/>
      <c r="AA158" s="36"/>
      <c r="AB158" s="36"/>
      <c r="AC158" s="46"/>
      <c r="AD158" s="48"/>
      <c r="AE158" s="35"/>
      <c r="AF158" s="33"/>
    </row>
    <row r="159" spans="2:32">
      <c r="B159" s="59"/>
      <c r="D159" s="60"/>
      <c r="E159" s="60"/>
      <c r="F159" s="60"/>
      <c r="G159" s="60"/>
      <c r="H159" s="60"/>
      <c r="I159" s="59"/>
      <c r="J159" s="59"/>
      <c r="K159" s="60"/>
      <c r="L159" s="60"/>
      <c r="M159" s="60"/>
      <c r="N159" s="60"/>
      <c r="O159" s="60"/>
      <c r="P159" s="60"/>
      <c r="Q159" s="45"/>
      <c r="R159" s="36"/>
      <c r="S159" s="46"/>
      <c r="T159" s="36"/>
      <c r="U159" s="46"/>
      <c r="V159" s="36"/>
      <c r="W159" s="47"/>
      <c r="X159" s="36"/>
      <c r="Y159" s="46"/>
      <c r="Z159" s="36"/>
      <c r="AA159" s="36"/>
      <c r="AB159" s="36"/>
      <c r="AC159" s="46"/>
      <c r="AD159" s="48"/>
      <c r="AE159" s="35"/>
      <c r="AF159" s="33"/>
    </row>
    <row r="160" spans="2:32">
      <c r="B160" s="59"/>
      <c r="D160" s="60"/>
      <c r="E160" s="60"/>
      <c r="F160" s="60"/>
      <c r="G160" s="60"/>
      <c r="H160" s="60"/>
      <c r="I160" s="59"/>
      <c r="J160" s="59"/>
      <c r="K160" s="60"/>
      <c r="L160" s="60"/>
      <c r="M160" s="60"/>
      <c r="N160" s="60"/>
      <c r="O160" s="60"/>
      <c r="P160" s="60"/>
      <c r="Q160" s="45"/>
      <c r="R160" s="36"/>
      <c r="S160" s="46"/>
      <c r="T160" s="36"/>
      <c r="U160" s="46"/>
      <c r="V160" s="36"/>
      <c r="W160" s="47"/>
      <c r="X160" s="36"/>
      <c r="Y160" s="46"/>
      <c r="Z160" s="36"/>
      <c r="AA160" s="36"/>
      <c r="AB160" s="36"/>
      <c r="AC160" s="46"/>
      <c r="AD160" s="48"/>
      <c r="AE160" s="35"/>
      <c r="AF160" s="33"/>
    </row>
    <row r="161" spans="2:32">
      <c r="B161" s="59"/>
      <c r="D161" s="60"/>
      <c r="E161" s="60"/>
      <c r="F161" s="60"/>
      <c r="G161" s="60"/>
      <c r="H161" s="60"/>
      <c r="I161" s="59"/>
      <c r="J161" s="59"/>
      <c r="K161" s="60"/>
      <c r="L161" s="60"/>
      <c r="M161" s="60"/>
      <c r="N161" s="60"/>
      <c r="O161" s="60"/>
      <c r="P161" s="60"/>
      <c r="Q161" s="45"/>
      <c r="R161" s="36"/>
      <c r="S161" s="46"/>
      <c r="T161" s="36"/>
      <c r="U161" s="46"/>
      <c r="V161" s="36"/>
      <c r="W161" s="47"/>
      <c r="X161" s="36"/>
      <c r="Y161" s="46"/>
      <c r="Z161" s="36"/>
      <c r="AA161" s="36"/>
      <c r="AB161" s="36"/>
      <c r="AC161" s="46"/>
      <c r="AD161" s="48"/>
      <c r="AE161" s="35"/>
      <c r="AF161" s="33"/>
    </row>
    <row r="162" spans="2:32">
      <c r="B162" s="59"/>
      <c r="D162" s="60"/>
      <c r="E162" s="60"/>
      <c r="F162" s="60"/>
      <c r="G162" s="60"/>
      <c r="H162" s="60"/>
      <c r="I162" s="59"/>
      <c r="J162" s="59"/>
      <c r="K162" s="60"/>
      <c r="L162" s="60"/>
      <c r="M162" s="60"/>
      <c r="N162" s="60"/>
      <c r="O162" s="60"/>
      <c r="P162" s="60"/>
      <c r="Q162" s="45"/>
      <c r="R162" s="36"/>
      <c r="S162" s="46"/>
      <c r="T162" s="36"/>
      <c r="U162" s="46"/>
      <c r="V162" s="36"/>
      <c r="W162" s="47"/>
      <c r="X162" s="36"/>
      <c r="Y162" s="46"/>
      <c r="Z162" s="36"/>
      <c r="AA162" s="36"/>
      <c r="AB162" s="36"/>
      <c r="AC162" s="46"/>
      <c r="AD162" s="48"/>
      <c r="AE162" s="35"/>
      <c r="AF162" s="33"/>
    </row>
    <row r="163" spans="2:32">
      <c r="B163" s="59"/>
      <c r="D163" s="60"/>
      <c r="E163" s="60"/>
      <c r="F163" s="60"/>
      <c r="G163" s="60"/>
      <c r="H163" s="60"/>
      <c r="I163" s="59"/>
      <c r="J163" s="59"/>
      <c r="K163" s="60"/>
      <c r="L163" s="60"/>
      <c r="M163" s="60"/>
      <c r="N163" s="60"/>
      <c r="O163" s="60"/>
      <c r="P163" s="60"/>
      <c r="Q163" s="45"/>
      <c r="R163" s="36"/>
      <c r="S163" s="46"/>
      <c r="T163" s="36"/>
      <c r="U163" s="46"/>
      <c r="V163" s="36"/>
      <c r="W163" s="47"/>
      <c r="X163" s="36"/>
      <c r="Y163" s="46"/>
      <c r="Z163" s="36"/>
      <c r="AA163" s="36"/>
      <c r="AB163" s="36"/>
      <c r="AC163" s="46"/>
      <c r="AD163" s="48"/>
      <c r="AE163" s="35"/>
      <c r="AF163" s="33"/>
    </row>
    <row r="164" spans="2:32">
      <c r="B164" s="59"/>
      <c r="D164" s="60"/>
      <c r="E164" s="60"/>
      <c r="F164" s="60"/>
      <c r="G164" s="60"/>
      <c r="H164" s="60"/>
      <c r="I164" s="59"/>
      <c r="J164" s="59"/>
      <c r="K164" s="60"/>
      <c r="L164" s="60"/>
      <c r="M164" s="60"/>
      <c r="N164" s="60"/>
      <c r="O164" s="60"/>
      <c r="P164" s="60"/>
      <c r="Q164" s="45"/>
      <c r="R164" s="36"/>
      <c r="S164" s="46"/>
      <c r="T164" s="36"/>
      <c r="U164" s="46"/>
      <c r="V164" s="36"/>
      <c r="W164" s="47"/>
      <c r="X164" s="36"/>
      <c r="Y164" s="46"/>
      <c r="Z164" s="36"/>
      <c r="AA164" s="36"/>
      <c r="AB164" s="36"/>
      <c r="AC164" s="46"/>
      <c r="AD164" s="48"/>
      <c r="AE164" s="35"/>
      <c r="AF164" s="33"/>
    </row>
    <row r="165" spans="2:32">
      <c r="B165" s="59"/>
      <c r="D165" s="60"/>
      <c r="E165" s="60"/>
      <c r="F165" s="60"/>
      <c r="G165" s="60"/>
      <c r="H165" s="60"/>
      <c r="I165" s="59"/>
      <c r="J165" s="59"/>
      <c r="K165" s="60"/>
      <c r="L165" s="60"/>
      <c r="M165" s="60"/>
      <c r="N165" s="60"/>
      <c r="O165" s="60"/>
      <c r="P165" s="60"/>
      <c r="Q165" s="45"/>
      <c r="R165" s="36"/>
      <c r="S165" s="46"/>
      <c r="T165" s="36"/>
      <c r="U165" s="46"/>
      <c r="V165" s="36"/>
      <c r="W165" s="47"/>
      <c r="X165" s="36"/>
      <c r="Y165" s="46"/>
      <c r="Z165" s="36"/>
      <c r="AA165" s="36"/>
      <c r="AB165" s="36"/>
      <c r="AC165" s="46"/>
      <c r="AD165" s="48"/>
      <c r="AE165" s="35"/>
      <c r="AF165" s="33"/>
    </row>
    <row r="166" spans="2:32">
      <c r="B166" s="59"/>
      <c r="D166" s="60"/>
      <c r="E166" s="60"/>
      <c r="F166" s="60"/>
      <c r="G166" s="60"/>
      <c r="H166" s="60"/>
      <c r="I166" s="59"/>
      <c r="J166" s="59"/>
      <c r="K166" s="60"/>
      <c r="L166" s="60"/>
      <c r="M166" s="60"/>
      <c r="N166" s="60"/>
      <c r="O166" s="60"/>
      <c r="P166" s="60"/>
      <c r="Q166" s="45"/>
      <c r="R166" s="36"/>
      <c r="S166" s="46"/>
      <c r="T166" s="36"/>
      <c r="U166" s="46"/>
      <c r="V166" s="36"/>
      <c r="W166" s="47"/>
      <c r="X166" s="36"/>
      <c r="Y166" s="46"/>
      <c r="Z166" s="36"/>
      <c r="AA166" s="36"/>
      <c r="AB166" s="36"/>
      <c r="AC166" s="46"/>
      <c r="AD166" s="48"/>
      <c r="AE166" s="35"/>
      <c r="AF166" s="33"/>
    </row>
    <row r="167" spans="2:32">
      <c r="B167" s="59"/>
      <c r="D167" s="60"/>
      <c r="E167" s="60"/>
      <c r="F167" s="60"/>
      <c r="G167" s="60"/>
      <c r="H167" s="60"/>
      <c r="I167" s="59"/>
      <c r="J167" s="59"/>
      <c r="K167" s="60"/>
      <c r="L167" s="60"/>
      <c r="M167" s="60"/>
      <c r="N167" s="60"/>
      <c r="O167" s="60"/>
      <c r="P167" s="60"/>
      <c r="Q167" s="45"/>
      <c r="R167" s="36"/>
      <c r="S167" s="46"/>
      <c r="T167" s="36"/>
      <c r="U167" s="46"/>
      <c r="V167" s="36"/>
      <c r="W167" s="47"/>
      <c r="X167" s="36"/>
      <c r="Y167" s="46"/>
      <c r="Z167" s="36"/>
      <c r="AA167" s="36"/>
      <c r="AB167" s="36"/>
      <c r="AC167" s="46"/>
      <c r="AD167" s="48"/>
      <c r="AE167" s="35"/>
      <c r="AF167" s="33"/>
    </row>
    <row r="168" spans="2:32">
      <c r="B168" s="59"/>
      <c r="D168" s="60"/>
      <c r="E168" s="60"/>
      <c r="F168" s="60"/>
      <c r="G168" s="60"/>
      <c r="H168" s="60"/>
      <c r="I168" s="59"/>
      <c r="J168" s="59"/>
      <c r="K168" s="60"/>
      <c r="L168" s="60"/>
      <c r="M168" s="60"/>
      <c r="N168" s="60"/>
      <c r="O168" s="60"/>
      <c r="P168" s="60"/>
      <c r="Q168" s="45"/>
      <c r="R168" s="36"/>
      <c r="S168" s="46"/>
      <c r="T168" s="36"/>
      <c r="U168" s="46"/>
      <c r="V168" s="36"/>
      <c r="W168" s="47"/>
      <c r="X168" s="36"/>
      <c r="Y168" s="46"/>
      <c r="Z168" s="36"/>
      <c r="AA168" s="36"/>
      <c r="AB168" s="36"/>
      <c r="AC168" s="46"/>
      <c r="AD168" s="48"/>
      <c r="AE168" s="35"/>
      <c r="AF168" s="33"/>
    </row>
    <row r="169" spans="2:32">
      <c r="B169" s="59"/>
      <c r="D169" s="60"/>
      <c r="E169" s="60"/>
      <c r="F169" s="60"/>
      <c r="G169" s="60"/>
      <c r="H169" s="60"/>
      <c r="I169" s="59"/>
      <c r="J169" s="59"/>
      <c r="K169" s="60"/>
      <c r="L169" s="60"/>
      <c r="M169" s="60"/>
      <c r="N169" s="60"/>
      <c r="O169" s="60"/>
      <c r="P169" s="60"/>
      <c r="Q169" s="45"/>
      <c r="R169" s="36"/>
      <c r="S169" s="46"/>
      <c r="T169" s="36"/>
      <c r="U169" s="46"/>
      <c r="V169" s="36"/>
      <c r="W169" s="47"/>
      <c r="X169" s="36"/>
      <c r="Y169" s="46"/>
      <c r="Z169" s="36"/>
      <c r="AA169" s="36"/>
      <c r="AB169" s="36"/>
      <c r="AC169" s="46"/>
      <c r="AD169" s="48"/>
      <c r="AE169" s="35"/>
      <c r="AF169" s="33"/>
    </row>
    <row r="170" spans="2:32">
      <c r="B170" s="59"/>
      <c r="D170" s="60"/>
      <c r="E170" s="60"/>
      <c r="F170" s="60"/>
      <c r="G170" s="60"/>
      <c r="H170" s="60"/>
      <c r="I170" s="59"/>
      <c r="J170" s="59"/>
      <c r="K170" s="60"/>
      <c r="L170" s="60"/>
      <c r="M170" s="60"/>
      <c r="N170" s="60"/>
      <c r="O170" s="60"/>
      <c r="P170" s="60"/>
      <c r="Q170" s="45"/>
      <c r="R170" s="36"/>
      <c r="S170" s="46"/>
      <c r="T170" s="36"/>
      <c r="U170" s="46"/>
      <c r="V170" s="36"/>
      <c r="W170" s="47"/>
      <c r="X170" s="36"/>
      <c r="Y170" s="46"/>
      <c r="Z170" s="36"/>
      <c r="AA170" s="36"/>
      <c r="AB170" s="36"/>
      <c r="AC170" s="46"/>
      <c r="AD170" s="48"/>
      <c r="AE170" s="35"/>
      <c r="AF170" s="33"/>
    </row>
    <row r="171" spans="2:32">
      <c r="B171" s="59"/>
      <c r="D171" s="60"/>
      <c r="E171" s="60"/>
      <c r="F171" s="60"/>
      <c r="G171" s="60"/>
      <c r="H171" s="60"/>
      <c r="I171" s="59"/>
      <c r="J171" s="59"/>
      <c r="K171" s="60"/>
      <c r="L171" s="60"/>
      <c r="M171" s="60"/>
      <c r="N171" s="60"/>
      <c r="O171" s="60"/>
      <c r="P171" s="60"/>
      <c r="Q171" s="45"/>
      <c r="R171" s="36"/>
      <c r="S171" s="46"/>
      <c r="T171" s="36"/>
      <c r="U171" s="46"/>
      <c r="V171" s="36"/>
      <c r="W171" s="47"/>
      <c r="X171" s="36"/>
      <c r="Y171" s="46"/>
      <c r="Z171" s="36"/>
      <c r="AA171" s="36"/>
      <c r="AB171" s="36"/>
      <c r="AC171" s="46"/>
      <c r="AD171" s="48"/>
      <c r="AE171" s="35"/>
      <c r="AF171" s="33"/>
    </row>
    <row r="172" spans="2:32">
      <c r="B172" s="59"/>
      <c r="C172" s="60"/>
      <c r="D172" s="60"/>
      <c r="E172" s="60"/>
      <c r="F172" s="60"/>
      <c r="G172" s="60"/>
      <c r="H172" s="60"/>
      <c r="I172" s="59"/>
      <c r="J172" s="59"/>
      <c r="K172" s="60"/>
      <c r="L172" s="60"/>
      <c r="M172" s="60"/>
      <c r="N172" s="60"/>
      <c r="O172" s="60"/>
      <c r="P172" s="60"/>
      <c r="Q172" s="45"/>
      <c r="R172" s="36"/>
      <c r="S172" s="46"/>
      <c r="T172" s="36"/>
      <c r="U172" s="46"/>
      <c r="V172" s="36"/>
      <c r="W172" s="47"/>
      <c r="X172" s="36"/>
      <c r="Y172" s="46"/>
      <c r="Z172" s="36"/>
      <c r="AA172" s="36"/>
      <c r="AB172" s="36"/>
      <c r="AC172" s="46"/>
      <c r="AD172" s="48"/>
      <c r="AE172" s="35"/>
      <c r="AF172" s="33"/>
    </row>
    <row r="173" spans="2:32">
      <c r="B173" s="59"/>
      <c r="C173" s="60"/>
      <c r="D173" s="60"/>
      <c r="E173" s="60"/>
      <c r="F173" s="60"/>
      <c r="G173" s="60"/>
      <c r="H173" s="60"/>
      <c r="I173" s="59"/>
      <c r="J173" s="59"/>
      <c r="K173" s="60"/>
      <c r="L173" s="60"/>
      <c r="M173" s="60"/>
      <c r="N173" s="60"/>
      <c r="O173" s="60"/>
      <c r="P173" s="60"/>
      <c r="Q173" s="45"/>
      <c r="R173" s="36"/>
      <c r="S173" s="46"/>
      <c r="T173" s="36"/>
      <c r="U173" s="46"/>
      <c r="V173" s="36"/>
      <c r="W173" s="47"/>
      <c r="X173" s="36"/>
      <c r="Y173" s="46"/>
      <c r="Z173" s="36"/>
      <c r="AA173" s="36"/>
      <c r="AB173" s="36"/>
      <c r="AC173" s="46"/>
      <c r="AD173" s="48"/>
      <c r="AE173" s="35"/>
      <c r="AF173" s="33"/>
    </row>
    <row r="174" spans="2:32">
      <c r="B174" s="59"/>
      <c r="C174" s="60"/>
      <c r="D174" s="60"/>
      <c r="E174" s="60"/>
      <c r="F174" s="60"/>
      <c r="G174" s="60"/>
      <c r="H174" s="60"/>
      <c r="I174" s="59"/>
      <c r="J174" s="59"/>
      <c r="K174" s="60"/>
      <c r="L174" s="60"/>
      <c r="M174" s="60"/>
      <c r="N174" s="60"/>
      <c r="O174" s="60"/>
      <c r="P174" s="60"/>
      <c r="Q174" s="45"/>
      <c r="R174" s="36"/>
      <c r="S174" s="46"/>
      <c r="T174" s="36"/>
      <c r="U174" s="46"/>
      <c r="V174" s="36"/>
      <c r="W174" s="47"/>
      <c r="X174" s="36"/>
      <c r="Y174" s="46"/>
      <c r="Z174" s="36"/>
      <c r="AA174" s="36"/>
      <c r="AB174" s="36"/>
      <c r="AC174" s="46"/>
      <c r="AD174" s="48"/>
      <c r="AE174" s="35"/>
      <c r="AF174" s="33"/>
    </row>
    <row r="175" spans="2:32">
      <c r="B175" s="59"/>
      <c r="C175" s="60"/>
      <c r="D175" s="60"/>
      <c r="E175" s="60"/>
      <c r="F175" s="60"/>
      <c r="G175" s="60"/>
      <c r="H175" s="60"/>
      <c r="I175" s="59"/>
      <c r="J175" s="59"/>
      <c r="K175" s="60"/>
      <c r="L175" s="60"/>
      <c r="M175" s="60"/>
      <c r="N175" s="60"/>
      <c r="O175" s="60"/>
      <c r="P175" s="60"/>
      <c r="Q175" s="45"/>
      <c r="R175" s="36"/>
      <c r="S175" s="46"/>
      <c r="T175" s="36"/>
      <c r="U175" s="46"/>
      <c r="V175" s="36"/>
      <c r="W175" s="47"/>
      <c r="X175" s="36"/>
      <c r="Y175" s="46"/>
      <c r="Z175" s="36"/>
      <c r="AA175" s="36"/>
      <c r="AB175" s="36"/>
      <c r="AC175" s="46"/>
      <c r="AD175" s="48"/>
      <c r="AE175" s="35"/>
      <c r="AF175" s="33"/>
    </row>
    <row r="176" spans="2:32">
      <c r="B176" s="59"/>
      <c r="C176" s="60"/>
      <c r="D176" s="60"/>
      <c r="E176" s="60"/>
      <c r="F176" s="60"/>
      <c r="G176" s="60"/>
      <c r="H176" s="60"/>
      <c r="I176" s="59"/>
      <c r="J176" s="59"/>
      <c r="K176" s="60"/>
      <c r="L176" s="60"/>
      <c r="M176" s="60"/>
      <c r="N176" s="60"/>
      <c r="O176" s="60"/>
      <c r="P176" s="60"/>
      <c r="Q176" s="45"/>
      <c r="R176" s="36"/>
      <c r="S176" s="46"/>
      <c r="T176" s="36"/>
      <c r="U176" s="46"/>
      <c r="V176" s="36"/>
      <c r="W176" s="47"/>
      <c r="X176" s="36"/>
      <c r="Y176" s="46"/>
      <c r="Z176" s="36"/>
      <c r="AA176" s="36"/>
      <c r="AB176" s="36"/>
      <c r="AC176" s="46"/>
      <c r="AD176" s="48"/>
      <c r="AE176" s="35"/>
      <c r="AF176" s="33"/>
    </row>
    <row r="177" spans="2:32">
      <c r="B177" s="59"/>
      <c r="C177" s="60"/>
      <c r="D177" s="60"/>
      <c r="E177" s="60"/>
      <c r="F177" s="60"/>
      <c r="G177" s="60"/>
      <c r="H177" s="60"/>
      <c r="I177" s="59"/>
      <c r="J177" s="59"/>
      <c r="K177" s="60"/>
      <c r="L177" s="60"/>
      <c r="M177" s="60"/>
      <c r="N177" s="60"/>
      <c r="O177" s="60"/>
      <c r="P177" s="60"/>
      <c r="Q177" s="45"/>
      <c r="R177" s="36"/>
      <c r="S177" s="46"/>
      <c r="T177" s="36"/>
      <c r="U177" s="46"/>
      <c r="V177" s="36"/>
      <c r="W177" s="47"/>
      <c r="X177" s="36"/>
      <c r="Y177" s="46"/>
      <c r="Z177" s="36"/>
      <c r="AA177" s="36"/>
      <c r="AB177" s="36"/>
      <c r="AC177" s="46"/>
      <c r="AD177" s="48"/>
      <c r="AE177" s="35"/>
      <c r="AF177" s="33"/>
    </row>
    <row r="178" spans="2:32">
      <c r="B178" s="59"/>
      <c r="C178" s="60"/>
      <c r="D178" s="60"/>
      <c r="E178" s="60"/>
      <c r="F178" s="60"/>
      <c r="G178" s="60"/>
      <c r="H178" s="60"/>
      <c r="I178" s="59"/>
      <c r="J178" s="59"/>
      <c r="K178" s="60"/>
      <c r="L178" s="60"/>
      <c r="M178" s="60"/>
      <c r="N178" s="60"/>
      <c r="O178" s="60"/>
      <c r="P178" s="60"/>
      <c r="Q178" s="45"/>
      <c r="R178" s="36"/>
      <c r="S178" s="46"/>
      <c r="T178" s="36"/>
      <c r="U178" s="46"/>
      <c r="V178" s="36"/>
      <c r="W178" s="47"/>
      <c r="X178" s="36"/>
      <c r="Y178" s="46"/>
      <c r="Z178" s="36"/>
      <c r="AA178" s="36"/>
      <c r="AB178" s="36"/>
      <c r="AC178" s="46"/>
      <c r="AD178" s="48"/>
      <c r="AE178" s="35"/>
      <c r="AF178" s="33"/>
    </row>
    <row r="179" spans="2:32">
      <c r="B179" s="59"/>
      <c r="C179" s="60"/>
      <c r="D179" s="60"/>
      <c r="E179" s="60"/>
      <c r="F179" s="60"/>
      <c r="G179" s="60"/>
      <c r="H179" s="60"/>
      <c r="I179" s="59"/>
      <c r="J179" s="59"/>
      <c r="K179" s="60"/>
      <c r="L179" s="60"/>
      <c r="M179" s="60"/>
      <c r="N179" s="60"/>
      <c r="O179" s="60"/>
      <c r="P179" s="60"/>
      <c r="Q179" s="45"/>
      <c r="R179" s="36"/>
      <c r="S179" s="46"/>
      <c r="T179" s="36"/>
      <c r="U179" s="46"/>
      <c r="V179" s="36"/>
      <c r="W179" s="47"/>
      <c r="X179" s="36"/>
      <c r="Y179" s="46"/>
      <c r="Z179" s="36"/>
      <c r="AA179" s="36"/>
      <c r="AB179" s="36"/>
      <c r="AC179" s="46"/>
      <c r="AD179" s="48"/>
      <c r="AE179" s="35"/>
      <c r="AF179" s="33"/>
    </row>
    <row r="180" spans="2:32">
      <c r="B180" s="59"/>
      <c r="C180" s="60"/>
      <c r="D180" s="60"/>
      <c r="E180" s="60"/>
      <c r="F180" s="60"/>
      <c r="G180" s="60"/>
      <c r="H180" s="60"/>
      <c r="I180" s="59"/>
      <c r="J180" s="59"/>
      <c r="K180" s="60"/>
      <c r="L180" s="60"/>
      <c r="M180" s="60"/>
      <c r="N180" s="60"/>
      <c r="O180" s="60"/>
      <c r="P180" s="60"/>
      <c r="Q180" s="45"/>
      <c r="R180" s="36"/>
      <c r="S180" s="46"/>
      <c r="T180" s="36"/>
      <c r="U180" s="46"/>
      <c r="V180" s="36"/>
      <c r="W180" s="47"/>
      <c r="X180" s="36"/>
      <c r="Y180" s="46"/>
      <c r="Z180" s="36"/>
      <c r="AA180" s="36"/>
      <c r="AB180" s="36"/>
      <c r="AC180" s="46"/>
      <c r="AD180" s="48"/>
      <c r="AE180" s="35"/>
      <c r="AF180" s="33"/>
    </row>
    <row r="181" spans="2:32">
      <c r="B181" s="59"/>
      <c r="C181" s="60"/>
      <c r="D181" s="60"/>
      <c r="E181" s="60"/>
      <c r="F181" s="60"/>
      <c r="G181" s="60"/>
      <c r="H181" s="60"/>
      <c r="I181" s="59"/>
      <c r="J181" s="59"/>
      <c r="K181" s="60"/>
      <c r="L181" s="60"/>
      <c r="M181" s="60"/>
      <c r="N181" s="60"/>
      <c r="O181" s="60"/>
      <c r="P181" s="60"/>
      <c r="Q181" s="45"/>
      <c r="R181" s="36"/>
      <c r="S181" s="46"/>
      <c r="T181" s="36"/>
      <c r="U181" s="46"/>
      <c r="V181" s="36"/>
      <c r="W181" s="47"/>
      <c r="X181" s="36"/>
      <c r="Y181" s="46"/>
      <c r="Z181" s="36"/>
      <c r="AA181" s="36"/>
      <c r="AB181" s="36"/>
      <c r="AC181" s="46"/>
      <c r="AD181" s="48"/>
      <c r="AE181" s="35"/>
      <c r="AF181" s="33"/>
    </row>
    <row r="182" spans="2:32">
      <c r="B182" s="59"/>
      <c r="C182" s="60"/>
      <c r="D182" s="60"/>
      <c r="E182" s="60"/>
      <c r="F182" s="60"/>
      <c r="G182" s="60"/>
      <c r="H182" s="60"/>
      <c r="I182" s="59"/>
      <c r="J182" s="59"/>
      <c r="K182" s="60"/>
      <c r="L182" s="60"/>
      <c r="M182" s="60"/>
      <c r="N182" s="60"/>
      <c r="O182" s="60"/>
      <c r="P182" s="60"/>
      <c r="Q182" s="45"/>
      <c r="R182" s="36"/>
      <c r="S182" s="46"/>
      <c r="T182" s="36"/>
      <c r="U182" s="46"/>
      <c r="V182" s="36"/>
      <c r="W182" s="47"/>
      <c r="X182" s="36"/>
      <c r="Y182" s="46"/>
      <c r="Z182" s="36"/>
      <c r="AA182" s="36"/>
      <c r="AB182" s="36"/>
      <c r="AC182" s="46"/>
      <c r="AD182" s="48"/>
      <c r="AE182" s="35"/>
      <c r="AF182" s="33"/>
    </row>
    <row r="183" spans="2:32">
      <c r="B183" s="59"/>
      <c r="C183" s="60"/>
      <c r="D183" s="60"/>
      <c r="E183" s="60"/>
      <c r="F183" s="60"/>
      <c r="G183" s="60"/>
      <c r="H183" s="60"/>
      <c r="I183" s="59"/>
      <c r="J183" s="59"/>
      <c r="K183" s="60"/>
      <c r="L183" s="60"/>
      <c r="M183" s="60"/>
      <c r="N183" s="60"/>
      <c r="O183" s="60"/>
      <c r="P183" s="60"/>
      <c r="Q183" s="45"/>
      <c r="R183" s="36"/>
      <c r="S183" s="46"/>
      <c r="T183" s="36"/>
      <c r="U183" s="46"/>
      <c r="V183" s="36"/>
      <c r="W183" s="47"/>
      <c r="X183" s="36"/>
      <c r="Y183" s="46"/>
      <c r="Z183" s="36"/>
      <c r="AA183" s="36"/>
      <c r="AB183" s="36"/>
      <c r="AC183" s="46"/>
      <c r="AD183" s="48"/>
      <c r="AE183" s="35"/>
      <c r="AF183" s="33"/>
    </row>
    <row r="184" spans="2:32">
      <c r="B184" s="59"/>
      <c r="C184" s="60"/>
      <c r="D184" s="60"/>
      <c r="E184" s="60"/>
      <c r="F184" s="60"/>
      <c r="G184" s="60"/>
      <c r="H184" s="60"/>
      <c r="I184" s="59"/>
      <c r="J184" s="59"/>
      <c r="K184" s="60"/>
      <c r="L184" s="60"/>
      <c r="M184" s="60"/>
      <c r="N184" s="60"/>
      <c r="O184" s="60"/>
      <c r="P184" s="60"/>
      <c r="Q184" s="45"/>
      <c r="R184" s="36"/>
      <c r="S184" s="46"/>
      <c r="T184" s="36"/>
      <c r="U184" s="46"/>
      <c r="V184" s="36"/>
      <c r="W184" s="47"/>
      <c r="X184" s="36"/>
      <c r="Y184" s="46"/>
      <c r="Z184" s="36"/>
      <c r="AA184" s="36"/>
      <c r="AB184" s="36"/>
      <c r="AC184" s="46"/>
      <c r="AD184" s="48"/>
      <c r="AE184" s="35"/>
      <c r="AF184" s="33"/>
    </row>
    <row r="185" spans="2:32">
      <c r="B185" s="59"/>
      <c r="C185" s="60"/>
      <c r="D185" s="60"/>
      <c r="E185" s="60"/>
      <c r="F185" s="60"/>
      <c r="G185" s="60"/>
      <c r="H185" s="60"/>
      <c r="I185" s="59"/>
      <c r="J185" s="59"/>
      <c r="K185" s="60"/>
      <c r="L185" s="60"/>
      <c r="M185" s="60"/>
      <c r="N185" s="60"/>
      <c r="O185" s="60"/>
      <c r="P185" s="60"/>
      <c r="Q185" s="45"/>
      <c r="R185" s="36"/>
      <c r="S185" s="46"/>
      <c r="T185" s="36"/>
      <c r="U185" s="46"/>
      <c r="V185" s="36"/>
      <c r="W185" s="47"/>
      <c r="X185" s="36"/>
      <c r="Y185" s="46"/>
      <c r="Z185" s="36"/>
      <c r="AA185" s="36"/>
      <c r="AB185" s="36"/>
      <c r="AC185" s="46"/>
      <c r="AD185" s="48"/>
      <c r="AE185" s="35"/>
      <c r="AF185" s="33"/>
    </row>
    <row r="186" spans="2:32">
      <c r="B186" s="59"/>
      <c r="C186" s="60"/>
      <c r="D186" s="60"/>
      <c r="E186" s="60"/>
      <c r="F186" s="60"/>
      <c r="G186" s="60"/>
      <c r="H186" s="60"/>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5"/>
      <c r="AF186" s="33"/>
    </row>
    <row r="187" spans="2:32">
      <c r="B187" s="59"/>
      <c r="C187" s="60"/>
      <c r="D187" s="60"/>
      <c r="E187" s="60"/>
      <c r="F187" s="60"/>
      <c r="G187" s="60"/>
      <c r="H187" s="60"/>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5"/>
      <c r="AF187" s="33"/>
    </row>
    <row r="188" spans="2:32">
      <c r="B188" s="59"/>
      <c r="C188" s="60"/>
      <c r="D188" s="60"/>
      <c r="E188" s="60"/>
      <c r="F188" s="60"/>
      <c r="G188" s="60"/>
      <c r="H188" s="60"/>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5"/>
      <c r="AF188" s="33"/>
    </row>
    <row r="189" spans="2:32">
      <c r="B189" s="59"/>
      <c r="C189" s="60"/>
      <c r="D189" s="60"/>
      <c r="E189" s="60"/>
      <c r="F189" s="60"/>
      <c r="G189" s="60"/>
      <c r="H189" s="60"/>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5"/>
      <c r="AF189" s="33"/>
    </row>
    <row r="190" spans="2:32">
      <c r="B190" s="59"/>
      <c r="C190" s="60"/>
      <c r="D190" s="60"/>
      <c r="E190" s="60"/>
      <c r="F190" s="60"/>
      <c r="G190" s="60"/>
      <c r="H190" s="60"/>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5"/>
      <c r="AF190" s="33"/>
    </row>
    <row r="191" spans="2:32">
      <c r="B191" s="59"/>
      <c r="C191" s="60"/>
      <c r="D191" s="60"/>
      <c r="E191" s="60"/>
      <c r="F191" s="60"/>
      <c r="G191" s="60"/>
      <c r="H191" s="60"/>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5"/>
      <c r="AF191" s="33"/>
    </row>
    <row r="192" spans="2:32">
      <c r="B192" s="59"/>
      <c r="C192" s="60"/>
      <c r="D192" s="60"/>
      <c r="E192" s="60"/>
      <c r="F192" s="60"/>
      <c r="G192" s="60"/>
      <c r="H192" s="60"/>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5"/>
      <c r="AF192" s="33"/>
    </row>
    <row r="193" spans="2:32">
      <c r="B193" s="59"/>
      <c r="C193" s="60"/>
      <c r="D193" s="60"/>
      <c r="E193" s="60"/>
      <c r="F193" s="60"/>
      <c r="G193" s="60"/>
      <c r="H193" s="60"/>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5"/>
      <c r="AF193" s="33"/>
    </row>
    <row r="194" spans="2:32">
      <c r="B194" s="59"/>
      <c r="C194" s="60"/>
      <c r="D194" s="60"/>
      <c r="E194" s="60"/>
      <c r="F194" s="60"/>
      <c r="G194" s="60"/>
      <c r="H194" s="60"/>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5"/>
      <c r="AF194" s="33"/>
    </row>
    <row r="195" spans="2:32">
      <c r="B195" s="59"/>
      <c r="C195" s="60"/>
      <c r="D195" s="60"/>
      <c r="E195" s="60"/>
      <c r="F195" s="60"/>
      <c r="G195" s="60"/>
      <c r="H195" s="60"/>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5"/>
      <c r="AF195" s="33"/>
    </row>
    <row r="196" spans="2:32">
      <c r="B196" s="59"/>
      <c r="C196" s="60"/>
      <c r="D196" s="60"/>
      <c r="E196" s="60"/>
      <c r="F196" s="60"/>
      <c r="G196" s="60"/>
      <c r="H196" s="60"/>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5"/>
      <c r="AF196" s="33"/>
    </row>
    <row r="197" spans="2:32">
      <c r="B197" s="59"/>
      <c r="C197" s="60"/>
      <c r="D197" s="60"/>
      <c r="E197" s="60"/>
      <c r="F197" s="60"/>
      <c r="G197" s="60"/>
      <c r="H197" s="60"/>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5"/>
      <c r="AF197" s="33"/>
    </row>
    <row r="198" spans="2:32">
      <c r="B198" s="59"/>
      <c r="C198" s="60"/>
      <c r="D198" s="60"/>
      <c r="E198" s="60"/>
      <c r="F198" s="60"/>
      <c r="G198" s="60"/>
      <c r="H198" s="60"/>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5"/>
      <c r="AF198" s="33"/>
    </row>
    <row r="199" spans="2:32">
      <c r="B199" s="59"/>
      <c r="C199" s="60"/>
      <c r="D199" s="60"/>
      <c r="E199" s="60"/>
      <c r="F199" s="60"/>
      <c r="G199" s="60"/>
      <c r="H199" s="60"/>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5"/>
      <c r="AF199" s="33"/>
    </row>
    <row r="200" spans="2:32">
      <c r="B200" s="59"/>
      <c r="C200" s="60"/>
      <c r="D200" s="60"/>
      <c r="E200" s="60"/>
      <c r="F200" s="60"/>
      <c r="G200" s="60"/>
      <c r="H200" s="60"/>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5"/>
      <c r="AF200" s="33"/>
    </row>
    <row r="201" spans="2:32">
      <c r="B201" s="59"/>
      <c r="C201" s="60"/>
      <c r="D201" s="60"/>
      <c r="E201" s="60"/>
      <c r="F201" s="60"/>
      <c r="G201" s="60"/>
      <c r="H201" s="60"/>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5"/>
      <c r="AF201" s="33"/>
    </row>
    <row r="202" spans="2:32">
      <c r="B202" s="59"/>
      <c r="C202" s="60"/>
      <c r="D202" s="60"/>
      <c r="E202" s="60"/>
      <c r="F202" s="60"/>
      <c r="G202" s="60"/>
      <c r="H202" s="60"/>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5"/>
      <c r="AF202" s="33"/>
    </row>
    <row r="203" spans="2:32">
      <c r="B203" s="59"/>
      <c r="C203" s="60"/>
      <c r="D203" s="60"/>
      <c r="E203" s="60"/>
      <c r="F203" s="60"/>
      <c r="G203" s="60"/>
      <c r="H203" s="60"/>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5"/>
      <c r="AF203" s="33"/>
    </row>
    <row r="204" spans="2:32">
      <c r="B204" s="59"/>
      <c r="C204" s="60"/>
      <c r="D204" s="60"/>
      <c r="E204" s="60"/>
      <c r="F204" s="60"/>
      <c r="G204" s="60"/>
      <c r="H204" s="60"/>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5"/>
      <c r="AF204" s="33"/>
    </row>
    <row r="205" spans="2:32">
      <c r="B205" s="59"/>
      <c r="C205" s="60"/>
      <c r="D205" s="60"/>
      <c r="E205" s="60"/>
      <c r="F205" s="60"/>
      <c r="G205" s="60"/>
      <c r="H205" s="60"/>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5"/>
      <c r="AF205" s="33"/>
    </row>
    <row r="206" spans="2:32">
      <c r="B206" s="59"/>
      <c r="C206" s="60"/>
      <c r="D206" s="60"/>
      <c r="E206" s="60"/>
      <c r="F206" s="60"/>
      <c r="G206" s="60"/>
      <c r="H206" s="60"/>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5"/>
      <c r="AF206" s="33"/>
    </row>
    <row r="207" spans="2:32">
      <c r="B207" s="59"/>
      <c r="C207" s="60"/>
      <c r="D207" s="60"/>
      <c r="E207" s="60"/>
      <c r="F207" s="60"/>
      <c r="G207" s="60"/>
      <c r="H207" s="60"/>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5"/>
      <c r="AF207" s="33"/>
    </row>
    <row r="208" spans="2:32">
      <c r="B208" s="59"/>
      <c r="C208" s="60"/>
      <c r="D208" s="60"/>
      <c r="E208" s="60"/>
      <c r="F208" s="60"/>
      <c r="G208" s="60"/>
      <c r="H208" s="60"/>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5"/>
      <c r="AF208" s="33"/>
    </row>
    <row r="209" spans="2:32">
      <c r="B209" s="59"/>
      <c r="C209" s="60"/>
      <c r="D209" s="60"/>
      <c r="E209" s="60"/>
      <c r="F209" s="60"/>
      <c r="G209" s="60"/>
      <c r="H209" s="60"/>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5"/>
      <c r="AF209" s="33"/>
    </row>
    <row r="210" spans="2:32">
      <c r="B210" s="59"/>
      <c r="C210" s="60"/>
      <c r="D210" s="60"/>
      <c r="E210" s="60"/>
      <c r="F210" s="60"/>
      <c r="G210" s="60"/>
      <c r="H210" s="60"/>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5"/>
      <c r="AF210" s="33"/>
    </row>
    <row r="211" spans="2:32">
      <c r="B211" s="59"/>
      <c r="C211" s="60"/>
      <c r="D211" s="60"/>
      <c r="E211" s="60"/>
      <c r="F211" s="60"/>
      <c r="G211" s="60"/>
      <c r="H211" s="60"/>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5"/>
      <c r="AF211" s="33"/>
    </row>
    <row r="212" spans="2:32">
      <c r="B212" s="59"/>
      <c r="C212" s="60"/>
      <c r="D212" s="60"/>
      <c r="E212" s="60"/>
      <c r="F212" s="60"/>
      <c r="G212" s="60"/>
      <c r="H212" s="60"/>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5"/>
      <c r="AF212" s="33"/>
    </row>
    <row r="213" spans="2:32">
      <c r="B213" s="59"/>
      <c r="C213" s="60"/>
      <c r="D213" s="60"/>
      <c r="E213" s="60"/>
      <c r="F213" s="60"/>
      <c r="G213" s="60"/>
      <c r="H213" s="60"/>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5"/>
      <c r="AF213" s="33"/>
    </row>
    <row r="214" spans="2:32">
      <c r="B214" s="59"/>
      <c r="C214" s="60"/>
      <c r="D214" s="60"/>
      <c r="E214" s="60"/>
      <c r="F214" s="60"/>
      <c r="G214" s="60"/>
      <c r="H214" s="60"/>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5"/>
      <c r="AF214" s="33"/>
    </row>
    <row r="215" spans="2:32">
      <c r="B215" s="59"/>
      <c r="C215" s="60"/>
      <c r="D215" s="60"/>
      <c r="E215" s="60"/>
      <c r="F215" s="60"/>
      <c r="G215" s="60"/>
      <c r="H215" s="60"/>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5"/>
      <c r="AF215" s="33"/>
    </row>
    <row r="216" spans="2:32">
      <c r="B216" s="59"/>
      <c r="C216" s="60"/>
      <c r="D216" s="60"/>
      <c r="E216" s="60"/>
      <c r="F216" s="60"/>
      <c r="G216" s="60"/>
      <c r="H216" s="60"/>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5"/>
      <c r="AF216" s="33"/>
    </row>
    <row r="217" spans="2:32">
      <c r="B217" s="59"/>
      <c r="C217" s="60"/>
      <c r="D217" s="60"/>
      <c r="E217" s="60"/>
      <c r="F217" s="60"/>
      <c r="G217" s="60"/>
      <c r="H217" s="60"/>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5"/>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59"/>
      <c r="C248" s="59"/>
      <c r="D248" s="59"/>
      <c r="E248" s="59"/>
      <c r="F248" s="59"/>
      <c r="G248" s="59"/>
      <c r="H248" s="59"/>
      <c r="I248" s="59"/>
      <c r="J248" s="59"/>
      <c r="K248" s="44"/>
      <c r="L248" s="44"/>
      <c r="M248" s="44"/>
      <c r="N248" s="44"/>
      <c r="O248" s="44"/>
      <c r="P248" s="44"/>
      <c r="Q248" s="45"/>
      <c r="R248" s="36"/>
      <c r="S248" s="46"/>
      <c r="T248" s="36"/>
      <c r="U248" s="46"/>
      <c r="V248" s="36"/>
      <c r="W248" s="47"/>
      <c r="X248" s="36"/>
      <c r="Y248" s="46"/>
      <c r="Z248" s="36"/>
      <c r="AA248" s="36"/>
      <c r="AB248" s="36"/>
      <c r="AC248" s="46"/>
      <c r="AD248" s="48"/>
      <c r="AE248" s="33"/>
      <c r="AF248" s="33"/>
    </row>
    <row r="249" spans="2:32">
      <c r="B249" s="59"/>
      <c r="C249" s="59"/>
      <c r="D249" s="59"/>
      <c r="E249" s="59"/>
      <c r="F249" s="59"/>
      <c r="G249" s="59"/>
      <c r="H249" s="59"/>
      <c r="I249" s="59"/>
      <c r="J249" s="59"/>
      <c r="K249" s="44"/>
      <c r="L249" s="44"/>
      <c r="M249" s="44"/>
      <c r="N249" s="44"/>
      <c r="O249" s="44"/>
      <c r="P249" s="44"/>
      <c r="Q249" s="45"/>
      <c r="R249" s="36"/>
      <c r="S249" s="46"/>
      <c r="T249" s="36"/>
      <c r="U249" s="46"/>
      <c r="V249" s="36"/>
      <c r="W249" s="47"/>
      <c r="X249" s="36"/>
      <c r="Y249" s="46"/>
      <c r="Z249" s="36"/>
      <c r="AA249" s="36"/>
      <c r="AB249" s="36"/>
      <c r="AC249" s="46"/>
      <c r="AD249" s="48"/>
      <c r="AE249" s="33"/>
      <c r="AF249" s="33"/>
    </row>
    <row r="250" spans="2:32">
      <c r="B250" s="59"/>
      <c r="C250" s="59"/>
      <c r="D250" s="59"/>
      <c r="E250" s="59"/>
      <c r="F250" s="59"/>
      <c r="G250" s="59"/>
      <c r="H250" s="59"/>
      <c r="I250" s="59"/>
      <c r="J250" s="59"/>
      <c r="K250" s="44"/>
      <c r="L250" s="44"/>
      <c r="M250" s="44"/>
      <c r="N250" s="44"/>
      <c r="O250" s="44"/>
      <c r="P250" s="44"/>
      <c r="Q250" s="45"/>
      <c r="R250" s="36"/>
      <c r="S250" s="46"/>
      <c r="T250" s="36"/>
      <c r="U250" s="46"/>
      <c r="V250" s="36"/>
      <c r="W250" s="47"/>
      <c r="X250" s="36"/>
      <c r="Y250" s="46"/>
      <c r="Z250" s="36"/>
      <c r="AA250" s="36"/>
      <c r="AB250" s="36"/>
      <c r="AC250" s="46"/>
      <c r="AD250" s="48"/>
      <c r="AE250" s="33"/>
      <c r="AF250" s="33"/>
    </row>
    <row r="251" spans="2:32">
      <c r="B251" s="59"/>
      <c r="C251" s="59"/>
      <c r="D251" s="59"/>
      <c r="E251" s="59"/>
      <c r="F251" s="59"/>
      <c r="G251" s="59"/>
      <c r="H251" s="59"/>
      <c r="I251" s="59"/>
      <c r="J251" s="59"/>
      <c r="K251" s="44"/>
      <c r="L251" s="44"/>
      <c r="M251" s="44"/>
      <c r="N251" s="44"/>
      <c r="O251" s="44"/>
      <c r="P251" s="44"/>
      <c r="Q251" s="45"/>
      <c r="R251" s="36"/>
      <c r="S251" s="46"/>
      <c r="T251" s="36"/>
      <c r="U251" s="46"/>
      <c r="V251" s="36"/>
      <c r="W251" s="47"/>
      <c r="X251" s="36"/>
      <c r="Y251" s="46"/>
      <c r="Z251" s="36"/>
      <c r="AA251" s="36"/>
      <c r="AB251" s="36"/>
      <c r="AC251" s="46"/>
      <c r="AD251" s="48"/>
      <c r="AE251" s="33"/>
      <c r="AF251" s="33"/>
    </row>
    <row r="252" spans="2:32">
      <c r="B252" s="59"/>
      <c r="C252" s="59"/>
      <c r="D252" s="59"/>
      <c r="E252" s="59"/>
      <c r="F252" s="59"/>
      <c r="G252" s="59"/>
      <c r="H252" s="59"/>
      <c r="I252" s="59"/>
      <c r="J252" s="59"/>
      <c r="K252" s="44"/>
      <c r="L252" s="44"/>
      <c r="M252" s="44"/>
      <c r="N252" s="44"/>
      <c r="O252" s="44"/>
      <c r="P252" s="44"/>
      <c r="Q252" s="45"/>
      <c r="R252" s="36"/>
      <c r="S252" s="46"/>
      <c r="T252" s="36"/>
      <c r="U252" s="46"/>
      <c r="V252" s="36"/>
      <c r="W252" s="47"/>
      <c r="X252" s="36"/>
      <c r="Y252" s="46"/>
      <c r="Z252" s="36"/>
      <c r="AA252" s="36"/>
      <c r="AB252" s="36"/>
      <c r="AC252" s="46"/>
      <c r="AD252" s="48"/>
      <c r="AE252" s="33"/>
      <c r="AF252" s="33"/>
    </row>
    <row r="253" spans="2:32">
      <c r="B253" s="59"/>
      <c r="C253" s="59"/>
      <c r="D253" s="59"/>
      <c r="E253" s="59"/>
      <c r="F253" s="59"/>
      <c r="G253" s="59"/>
      <c r="H253" s="59"/>
      <c r="I253" s="59"/>
      <c r="J253" s="59"/>
      <c r="K253" s="44"/>
      <c r="L253" s="44"/>
      <c r="M253" s="44"/>
      <c r="N253" s="44"/>
      <c r="O253" s="44"/>
      <c r="P253" s="44"/>
      <c r="Q253" s="45"/>
      <c r="R253" s="36"/>
      <c r="S253" s="46"/>
      <c r="T253" s="36"/>
      <c r="U253" s="46"/>
      <c r="V253" s="36"/>
      <c r="W253" s="47"/>
      <c r="X253" s="36"/>
      <c r="Y253" s="46"/>
      <c r="Z253" s="36"/>
      <c r="AA253" s="36"/>
      <c r="AB253" s="36"/>
      <c r="AC253" s="46"/>
      <c r="AD253" s="48"/>
      <c r="AE253" s="33"/>
      <c r="AF253" s="33"/>
    </row>
    <row r="254" spans="2:32">
      <c r="B254" s="59"/>
      <c r="C254" s="59"/>
      <c r="D254" s="59"/>
      <c r="E254" s="59"/>
      <c r="F254" s="59"/>
      <c r="G254" s="59"/>
      <c r="H254" s="59"/>
      <c r="I254" s="59"/>
      <c r="J254" s="59"/>
      <c r="K254" s="44"/>
      <c r="L254" s="44"/>
      <c r="M254" s="44"/>
      <c r="N254" s="44"/>
      <c r="O254" s="44"/>
      <c r="P254" s="44"/>
      <c r="Q254" s="45"/>
      <c r="R254" s="36"/>
      <c r="S254" s="46"/>
      <c r="T254" s="36"/>
      <c r="U254" s="46"/>
      <c r="V254" s="36"/>
      <c r="W254" s="47"/>
      <c r="X254" s="36"/>
      <c r="Y254" s="46"/>
      <c r="Z254" s="36"/>
      <c r="AA254" s="36"/>
      <c r="AB254" s="36"/>
      <c r="AC254" s="46"/>
      <c r="AD254" s="48"/>
      <c r="AE254" s="33"/>
      <c r="AF254" s="33"/>
    </row>
    <row r="255" spans="2:32">
      <c r="B255" s="59"/>
      <c r="C255" s="59"/>
      <c r="D255" s="59"/>
      <c r="E255" s="59"/>
      <c r="F255" s="59"/>
      <c r="G255" s="59"/>
      <c r="H255" s="59"/>
      <c r="I255" s="59"/>
      <c r="J255" s="59"/>
      <c r="K255" s="44"/>
      <c r="L255" s="44"/>
      <c r="M255" s="44"/>
      <c r="N255" s="44"/>
      <c r="O255" s="44"/>
      <c r="P255" s="44"/>
      <c r="Q255" s="45"/>
      <c r="R255" s="36"/>
      <c r="S255" s="46"/>
      <c r="T255" s="36"/>
      <c r="U255" s="46"/>
      <c r="V255" s="36"/>
      <c r="W255" s="47"/>
      <c r="X255" s="36"/>
      <c r="Y255" s="46"/>
      <c r="Z255" s="36"/>
      <c r="AA255" s="36"/>
      <c r="AB255" s="36"/>
      <c r="AC255" s="46"/>
      <c r="AD255" s="48"/>
      <c r="AE255" s="33"/>
      <c r="AF255" s="33"/>
    </row>
    <row r="256" spans="2:32">
      <c r="B256" s="59"/>
      <c r="C256" s="59"/>
      <c r="D256" s="59"/>
      <c r="E256" s="59"/>
      <c r="F256" s="59"/>
      <c r="G256" s="59"/>
      <c r="H256" s="59"/>
      <c r="I256" s="59"/>
      <c r="J256" s="59"/>
      <c r="K256" s="44"/>
      <c r="L256" s="44"/>
      <c r="M256" s="44"/>
      <c r="N256" s="44"/>
      <c r="O256" s="44"/>
      <c r="P256" s="44"/>
      <c r="Q256" s="45"/>
      <c r="R256" s="36"/>
      <c r="S256" s="46"/>
      <c r="T256" s="36"/>
      <c r="U256" s="46"/>
      <c r="V256" s="36"/>
      <c r="W256" s="47"/>
      <c r="X256" s="36"/>
      <c r="Y256" s="46"/>
      <c r="Z256" s="36"/>
      <c r="AA256" s="36"/>
      <c r="AB256" s="36"/>
      <c r="AC256" s="46"/>
      <c r="AD256" s="48"/>
      <c r="AE256" s="33"/>
      <c r="AF256" s="33"/>
    </row>
    <row r="257" spans="2:32">
      <c r="B257" s="59"/>
      <c r="C257" s="59"/>
      <c r="D257" s="59"/>
      <c r="E257" s="59"/>
      <c r="F257" s="59"/>
      <c r="G257" s="59"/>
      <c r="H257" s="59"/>
      <c r="I257" s="59"/>
      <c r="J257" s="59"/>
      <c r="K257" s="44"/>
      <c r="L257" s="44"/>
      <c r="M257" s="44"/>
      <c r="N257" s="44"/>
      <c r="O257" s="44"/>
      <c r="P257" s="44"/>
      <c r="Q257" s="45"/>
      <c r="R257" s="36"/>
      <c r="S257" s="46"/>
      <c r="T257" s="36"/>
      <c r="U257" s="46"/>
      <c r="V257" s="36"/>
      <c r="W257" s="47"/>
      <c r="X257" s="36"/>
      <c r="Y257" s="46"/>
      <c r="Z257" s="36"/>
      <c r="AA257" s="36"/>
      <c r="AB257" s="36"/>
      <c r="AC257" s="46"/>
      <c r="AD257" s="48"/>
      <c r="AE257" s="33"/>
      <c r="AF257" s="33"/>
    </row>
    <row r="258" spans="2:32">
      <c r="B258" s="59"/>
      <c r="C258" s="59"/>
      <c r="D258" s="59"/>
      <c r="E258" s="59"/>
      <c r="F258" s="59"/>
      <c r="G258" s="59"/>
      <c r="H258" s="59"/>
      <c r="I258" s="59"/>
      <c r="J258" s="59"/>
      <c r="K258" s="44"/>
      <c r="L258" s="44"/>
      <c r="M258" s="44"/>
      <c r="N258" s="44"/>
      <c r="O258" s="44"/>
      <c r="P258" s="44"/>
      <c r="Q258" s="45"/>
      <c r="R258" s="36"/>
      <c r="S258" s="46"/>
      <c r="T258" s="36"/>
      <c r="U258" s="46"/>
      <c r="V258" s="36"/>
      <c r="W258" s="47"/>
      <c r="X258" s="36"/>
      <c r="Y258" s="46"/>
      <c r="Z258" s="36"/>
      <c r="AA258" s="36"/>
      <c r="AB258" s="36"/>
      <c r="AC258" s="46"/>
      <c r="AD258" s="48"/>
      <c r="AE258" s="33"/>
      <c r="AF258" s="33"/>
    </row>
    <row r="259" spans="2:32">
      <c r="B259" s="59"/>
      <c r="C259" s="59"/>
      <c r="D259" s="59"/>
      <c r="E259" s="59"/>
      <c r="F259" s="59"/>
      <c r="G259" s="59"/>
      <c r="H259" s="59"/>
      <c r="I259" s="59"/>
      <c r="J259" s="59"/>
      <c r="K259" s="44"/>
      <c r="L259" s="44"/>
      <c r="M259" s="44"/>
      <c r="N259" s="44"/>
      <c r="O259" s="44"/>
      <c r="P259" s="44"/>
      <c r="Q259" s="45"/>
      <c r="R259" s="36"/>
      <c r="S259" s="46"/>
      <c r="T259" s="36"/>
      <c r="U259" s="46"/>
      <c r="V259" s="36"/>
      <c r="W259" s="47"/>
      <c r="X259" s="36"/>
      <c r="Y259" s="46"/>
      <c r="Z259" s="36"/>
      <c r="AA259" s="36"/>
      <c r="AB259" s="36"/>
      <c r="AC259" s="46"/>
      <c r="AD259" s="48"/>
      <c r="AE259" s="33"/>
      <c r="AF259" s="33"/>
    </row>
    <row r="260" spans="2:32">
      <c r="B260" s="59"/>
      <c r="C260" s="59"/>
      <c r="D260" s="59"/>
      <c r="E260" s="59"/>
      <c r="F260" s="59"/>
      <c r="G260" s="59"/>
      <c r="H260" s="59"/>
      <c r="I260" s="59"/>
      <c r="J260" s="59"/>
      <c r="K260" s="44"/>
      <c r="L260" s="44"/>
      <c r="M260" s="44"/>
      <c r="N260" s="44"/>
      <c r="O260" s="44"/>
      <c r="P260" s="44"/>
      <c r="Q260" s="45"/>
      <c r="R260" s="36"/>
      <c r="S260" s="46"/>
      <c r="T260" s="36"/>
      <c r="U260" s="46"/>
      <c r="V260" s="36"/>
      <c r="W260" s="47"/>
      <c r="X260" s="36"/>
      <c r="Y260" s="46"/>
      <c r="Z260" s="36"/>
      <c r="AA260" s="36"/>
      <c r="AB260" s="36"/>
      <c r="AC260" s="46"/>
      <c r="AD260" s="48"/>
      <c r="AE260" s="33"/>
      <c r="AF260" s="33"/>
    </row>
    <row r="261" spans="2:32">
      <c r="B261" s="59"/>
      <c r="C261" s="59"/>
      <c r="D261" s="59"/>
      <c r="E261" s="59"/>
      <c r="F261" s="59"/>
      <c r="G261" s="59"/>
      <c r="H261" s="59"/>
      <c r="I261" s="59"/>
      <c r="J261" s="59"/>
      <c r="K261" s="44"/>
      <c r="L261" s="44"/>
      <c r="M261" s="44"/>
      <c r="N261" s="44"/>
      <c r="O261" s="44"/>
      <c r="P261" s="44"/>
      <c r="Q261" s="45"/>
      <c r="R261" s="36"/>
      <c r="S261" s="46"/>
      <c r="T261" s="36"/>
      <c r="U261" s="46"/>
      <c r="V261" s="36"/>
      <c r="W261" s="47"/>
      <c r="X261" s="36"/>
      <c r="Y261" s="46"/>
      <c r="Z261" s="36"/>
      <c r="AA261" s="36"/>
      <c r="AB261" s="36"/>
      <c r="AC261" s="46"/>
      <c r="AD261" s="48"/>
      <c r="AE261" s="33"/>
      <c r="AF261" s="33"/>
    </row>
    <row r="262" spans="2:32">
      <c r="B262" s="59"/>
      <c r="C262" s="59"/>
      <c r="D262" s="59"/>
      <c r="E262" s="59"/>
      <c r="F262" s="59"/>
      <c r="G262" s="59"/>
      <c r="H262" s="59"/>
      <c r="I262" s="59"/>
      <c r="J262" s="59"/>
      <c r="K262" s="44"/>
      <c r="L262" s="44"/>
      <c r="M262" s="44"/>
      <c r="N262" s="44"/>
      <c r="O262" s="44"/>
      <c r="P262" s="44"/>
      <c r="Q262" s="45"/>
      <c r="R262" s="36"/>
      <c r="S262" s="46"/>
      <c r="T262" s="36"/>
      <c r="U262" s="46"/>
      <c r="V262" s="36"/>
      <c r="W262" s="47"/>
      <c r="X262" s="36"/>
      <c r="Y262" s="46"/>
      <c r="Z262" s="36"/>
      <c r="AA262" s="36"/>
      <c r="AB262" s="36"/>
      <c r="AC262" s="46"/>
      <c r="AD262" s="48"/>
      <c r="AE262" s="33"/>
      <c r="AF262" s="33"/>
    </row>
    <row r="263" spans="2:32">
      <c r="B263" s="59"/>
      <c r="C263" s="59"/>
      <c r="D263" s="59"/>
      <c r="E263" s="59"/>
      <c r="F263" s="59"/>
      <c r="G263" s="59"/>
      <c r="H263" s="59"/>
      <c r="I263" s="59"/>
      <c r="J263" s="59"/>
      <c r="K263" s="44"/>
      <c r="L263" s="44"/>
      <c r="M263" s="44"/>
      <c r="N263" s="44"/>
      <c r="O263" s="44"/>
      <c r="P263" s="44"/>
      <c r="Q263" s="45"/>
      <c r="R263" s="36"/>
      <c r="S263" s="46"/>
      <c r="T263" s="36"/>
      <c r="U263" s="46"/>
      <c r="V263" s="36"/>
      <c r="W263" s="47"/>
      <c r="X263" s="36"/>
      <c r="Y263" s="46"/>
      <c r="Z263" s="36"/>
      <c r="AA263" s="36"/>
      <c r="AB263" s="36"/>
      <c r="AC263" s="46"/>
      <c r="AD263" s="48"/>
      <c r="AE263" s="33"/>
      <c r="AF263" s="33"/>
    </row>
    <row r="264" spans="2:32">
      <c r="B264" s="59"/>
      <c r="C264" s="59"/>
      <c r="D264" s="59"/>
      <c r="E264" s="59"/>
      <c r="F264" s="59"/>
      <c r="G264" s="59"/>
      <c r="H264" s="59"/>
      <c r="I264" s="59"/>
      <c r="J264" s="59"/>
      <c r="K264" s="44"/>
      <c r="L264" s="44"/>
      <c r="M264" s="44"/>
      <c r="N264" s="44"/>
      <c r="O264" s="44"/>
      <c r="P264" s="44"/>
      <c r="Q264" s="45"/>
      <c r="R264" s="36"/>
      <c r="S264" s="46"/>
      <c r="T264" s="36"/>
      <c r="U264" s="46"/>
      <c r="V264" s="36"/>
      <c r="W264" s="47"/>
      <c r="X264" s="36"/>
      <c r="Y264" s="46"/>
      <c r="Z264" s="36"/>
      <c r="AA264" s="36"/>
      <c r="AB264" s="36"/>
      <c r="AC264" s="46"/>
      <c r="AD264" s="48"/>
      <c r="AE264" s="33"/>
      <c r="AF264" s="33"/>
    </row>
    <row r="265" spans="2:32">
      <c r="B265" s="59"/>
      <c r="C265" s="59"/>
      <c r="D265" s="59"/>
      <c r="E265" s="59"/>
      <c r="F265" s="59"/>
      <c r="G265" s="59"/>
      <c r="H265" s="59"/>
      <c r="I265" s="59"/>
      <c r="J265" s="59"/>
      <c r="K265" s="44"/>
      <c r="L265" s="44"/>
      <c r="M265" s="44"/>
      <c r="N265" s="44"/>
      <c r="O265" s="44"/>
      <c r="P265" s="44"/>
      <c r="Q265" s="45"/>
      <c r="R265" s="36"/>
      <c r="S265" s="46"/>
      <c r="T265" s="36"/>
      <c r="U265" s="46"/>
      <c r="V265" s="36"/>
      <c r="W265" s="47"/>
      <c r="X265" s="36"/>
      <c r="Y265" s="46"/>
      <c r="Z265" s="36"/>
      <c r="AA265" s="36"/>
      <c r="AB265" s="36"/>
      <c r="AC265" s="46"/>
      <c r="AD265" s="48"/>
      <c r="AE265" s="33"/>
      <c r="AF265" s="33"/>
    </row>
    <row r="266" spans="2:32">
      <c r="B266" s="59"/>
      <c r="C266" s="59"/>
      <c r="D266" s="59"/>
      <c r="E266" s="59"/>
      <c r="F266" s="59"/>
      <c r="G266" s="59"/>
      <c r="H266" s="59"/>
      <c r="I266" s="59"/>
      <c r="J266" s="59"/>
      <c r="K266" s="44"/>
      <c r="L266" s="44"/>
      <c r="M266" s="44"/>
      <c r="N266" s="44"/>
      <c r="O266" s="44"/>
      <c r="P266" s="44"/>
      <c r="Q266" s="45"/>
      <c r="R266" s="36"/>
      <c r="S266" s="46"/>
      <c r="T266" s="36"/>
      <c r="U266" s="46"/>
      <c r="V266" s="36"/>
      <c r="W266" s="47"/>
      <c r="X266" s="36"/>
      <c r="Y266" s="46"/>
      <c r="Z266" s="36"/>
      <c r="AA266" s="36"/>
      <c r="AB266" s="36"/>
      <c r="AC266" s="46"/>
      <c r="AD266" s="48"/>
      <c r="AE266" s="33"/>
      <c r="AF266" s="33"/>
    </row>
    <row r="267" spans="2:32">
      <c r="B267" s="59"/>
      <c r="C267" s="59"/>
      <c r="D267" s="59"/>
      <c r="E267" s="59"/>
      <c r="F267" s="59"/>
      <c r="G267" s="59"/>
      <c r="H267" s="59"/>
      <c r="I267" s="59"/>
      <c r="J267" s="59"/>
      <c r="K267" s="44"/>
      <c r="L267" s="44"/>
      <c r="M267" s="44"/>
      <c r="N267" s="44"/>
      <c r="O267" s="44"/>
      <c r="P267" s="44"/>
      <c r="Q267" s="45"/>
      <c r="R267" s="36"/>
      <c r="S267" s="46"/>
      <c r="T267" s="36"/>
      <c r="U267" s="46"/>
      <c r="V267" s="36"/>
      <c r="W267" s="47"/>
      <c r="X267" s="36"/>
      <c r="Y267" s="46"/>
      <c r="Z267" s="36"/>
      <c r="AA267" s="36"/>
      <c r="AB267" s="36"/>
      <c r="AC267" s="46"/>
      <c r="AD267" s="48"/>
      <c r="AE267" s="33"/>
      <c r="AF267" s="33"/>
    </row>
    <row r="268" spans="2:32">
      <c r="B268" s="59"/>
      <c r="C268" s="59"/>
      <c r="D268" s="59"/>
      <c r="E268" s="59"/>
      <c r="F268" s="59"/>
      <c r="G268" s="59"/>
      <c r="H268" s="59"/>
      <c r="I268" s="59"/>
      <c r="J268" s="59"/>
      <c r="K268" s="44"/>
      <c r="L268" s="44"/>
      <c r="M268" s="44"/>
      <c r="N268" s="44"/>
      <c r="O268" s="44"/>
      <c r="P268" s="44"/>
      <c r="Q268" s="45"/>
      <c r="R268" s="36"/>
      <c r="S268" s="46"/>
      <c r="T268" s="36"/>
      <c r="U268" s="46"/>
      <c r="V268" s="36"/>
      <c r="W268" s="47"/>
      <c r="X268" s="36"/>
      <c r="Y268" s="46"/>
      <c r="Z268" s="36"/>
      <c r="AA268" s="36"/>
      <c r="AB268" s="36"/>
      <c r="AC268" s="46"/>
      <c r="AD268" s="48"/>
      <c r="AE268" s="33"/>
      <c r="AF268" s="33"/>
    </row>
    <row r="269" spans="2:32">
      <c r="B269" s="59"/>
      <c r="C269" s="59"/>
      <c r="D269" s="59"/>
      <c r="E269" s="59"/>
      <c r="F269" s="59"/>
      <c r="G269" s="59"/>
      <c r="H269" s="59"/>
      <c r="I269" s="59"/>
      <c r="J269" s="59"/>
      <c r="K269" s="44"/>
      <c r="L269" s="44"/>
      <c r="M269" s="44"/>
      <c r="N269" s="44"/>
      <c r="O269" s="44"/>
      <c r="P269" s="44"/>
      <c r="Q269" s="45"/>
      <c r="R269" s="36"/>
      <c r="S269" s="46"/>
      <c r="T269" s="36"/>
      <c r="U269" s="46"/>
      <c r="V269" s="36"/>
      <c r="W269" s="47"/>
      <c r="X269" s="36"/>
      <c r="Y269" s="46"/>
      <c r="Z269" s="36"/>
      <c r="AA269" s="36"/>
      <c r="AB269" s="36"/>
      <c r="AC269" s="46"/>
      <c r="AD269" s="48"/>
      <c r="AE269" s="33"/>
      <c r="AF269" s="33"/>
    </row>
    <row r="270" spans="2:32">
      <c r="B270" s="59"/>
      <c r="C270" s="59"/>
      <c r="D270" s="59"/>
      <c r="E270" s="59"/>
      <c r="F270" s="59"/>
      <c r="G270" s="59"/>
      <c r="H270" s="59"/>
      <c r="I270" s="59"/>
      <c r="J270" s="59"/>
      <c r="K270" s="44"/>
      <c r="L270" s="44"/>
      <c r="M270" s="44"/>
      <c r="N270" s="44"/>
      <c r="O270" s="44"/>
      <c r="P270" s="44"/>
      <c r="Q270" s="45"/>
      <c r="R270" s="36"/>
      <c r="S270" s="46"/>
      <c r="T270" s="36"/>
      <c r="U270" s="46"/>
      <c r="V270" s="36"/>
      <c r="W270" s="47"/>
      <c r="X270" s="36"/>
      <c r="Y270" s="46"/>
      <c r="Z270" s="36"/>
      <c r="AA270" s="36"/>
      <c r="AB270" s="36"/>
      <c r="AC270" s="46"/>
      <c r="AD270" s="48"/>
      <c r="AE270" s="33"/>
      <c r="AF270" s="33"/>
    </row>
    <row r="271" spans="2:32">
      <c r="B271" s="59"/>
      <c r="C271" s="59"/>
      <c r="D271" s="59"/>
      <c r="E271" s="59"/>
      <c r="F271" s="59"/>
      <c r="G271" s="59"/>
      <c r="H271" s="59"/>
      <c r="I271" s="59"/>
      <c r="J271" s="59"/>
      <c r="K271" s="44"/>
      <c r="L271" s="44"/>
      <c r="M271" s="44"/>
      <c r="N271" s="44"/>
      <c r="O271" s="44"/>
      <c r="P271" s="44"/>
      <c r="Q271" s="45"/>
      <c r="R271" s="36"/>
      <c r="S271" s="46"/>
      <c r="T271" s="36"/>
      <c r="U271" s="46"/>
      <c r="V271" s="36"/>
      <c r="W271" s="47"/>
      <c r="X271" s="36"/>
      <c r="Y271" s="46"/>
      <c r="Z271" s="36"/>
      <c r="AA271" s="36"/>
      <c r="AB271" s="36"/>
      <c r="AC271" s="46"/>
      <c r="AD271" s="48"/>
      <c r="AE271" s="33"/>
      <c r="AF271" s="33"/>
    </row>
    <row r="272" spans="2:32">
      <c r="B272" s="59"/>
      <c r="C272" s="59"/>
      <c r="D272" s="59"/>
      <c r="E272" s="59"/>
      <c r="F272" s="59"/>
      <c r="G272" s="59"/>
      <c r="H272" s="59"/>
      <c r="I272" s="59"/>
      <c r="J272" s="59"/>
      <c r="K272" s="44"/>
      <c r="L272" s="44"/>
      <c r="M272" s="44"/>
      <c r="N272" s="44"/>
      <c r="O272" s="44"/>
      <c r="P272" s="44"/>
      <c r="Q272" s="45"/>
      <c r="R272" s="36"/>
      <c r="S272" s="46"/>
      <c r="T272" s="36"/>
      <c r="U272" s="46"/>
      <c r="V272" s="36"/>
      <c r="W272" s="47"/>
      <c r="X272" s="36"/>
      <c r="Y272" s="46"/>
      <c r="Z272" s="36"/>
      <c r="AA272" s="36"/>
      <c r="AB272" s="36"/>
      <c r="AC272" s="46"/>
      <c r="AD272" s="48"/>
      <c r="AE272" s="33"/>
      <c r="AF272" s="33"/>
    </row>
    <row r="273" spans="2:32">
      <c r="B273" s="59"/>
      <c r="C273" s="59"/>
      <c r="D273" s="59"/>
      <c r="E273" s="59"/>
      <c r="F273" s="59"/>
      <c r="G273" s="59"/>
      <c r="H273" s="59"/>
      <c r="I273" s="59"/>
      <c r="J273" s="59"/>
      <c r="K273" s="44"/>
      <c r="L273" s="44"/>
      <c r="M273" s="44"/>
      <c r="N273" s="44"/>
      <c r="O273" s="44"/>
      <c r="P273" s="44"/>
      <c r="Q273" s="45"/>
      <c r="R273" s="36"/>
      <c r="S273" s="46"/>
      <c r="T273" s="36"/>
      <c r="U273" s="46"/>
      <c r="V273" s="36"/>
      <c r="W273" s="47"/>
      <c r="X273" s="36"/>
      <c r="Y273" s="46"/>
      <c r="Z273" s="36"/>
      <c r="AA273" s="36"/>
      <c r="AB273" s="36"/>
      <c r="AC273" s="46"/>
      <c r="AD273" s="48"/>
      <c r="AE273" s="33"/>
      <c r="AF273" s="33"/>
    </row>
    <row r="274" spans="2:32">
      <c r="B274" s="59"/>
      <c r="C274" s="59"/>
      <c r="D274" s="59"/>
      <c r="E274" s="59"/>
      <c r="F274" s="59"/>
      <c r="G274" s="59"/>
      <c r="H274" s="59"/>
      <c r="I274" s="59"/>
      <c r="J274" s="59"/>
      <c r="K274" s="44"/>
      <c r="L274" s="44"/>
      <c r="M274" s="44"/>
      <c r="N274" s="44"/>
      <c r="O274" s="44"/>
      <c r="P274" s="44"/>
      <c r="Q274" s="45"/>
      <c r="R274" s="36"/>
      <c r="S274" s="46"/>
      <c r="T274" s="36"/>
      <c r="U274" s="46"/>
      <c r="V274" s="36"/>
      <c r="W274" s="47"/>
      <c r="X274" s="36"/>
      <c r="Y274" s="46"/>
      <c r="Z274" s="36"/>
      <c r="AA274" s="36"/>
      <c r="AB274" s="36"/>
      <c r="AC274" s="46"/>
      <c r="AD274" s="48"/>
      <c r="AE274" s="33"/>
      <c r="AF274" s="33"/>
    </row>
    <row r="275" spans="2:32">
      <c r="B275" s="59"/>
      <c r="C275" s="59"/>
      <c r="D275" s="59"/>
      <c r="E275" s="59"/>
      <c r="F275" s="59"/>
      <c r="G275" s="59"/>
      <c r="H275" s="59"/>
      <c r="I275" s="59"/>
      <c r="J275" s="59"/>
      <c r="K275" s="44"/>
      <c r="L275" s="44"/>
      <c r="M275" s="44"/>
      <c r="N275" s="44"/>
      <c r="O275" s="44"/>
      <c r="P275" s="44"/>
      <c r="Q275" s="45"/>
      <c r="R275" s="36"/>
      <c r="S275" s="46"/>
      <c r="T275" s="36"/>
      <c r="U275" s="46"/>
      <c r="V275" s="36"/>
      <c r="W275" s="47"/>
      <c r="X275" s="36"/>
      <c r="Y275" s="46"/>
      <c r="Z275" s="36"/>
      <c r="AA275" s="36"/>
      <c r="AB275" s="36"/>
      <c r="AC275" s="46"/>
      <c r="AD275" s="48"/>
      <c r="AE275" s="33"/>
      <c r="AF275" s="33"/>
    </row>
    <row r="276" spans="2:32">
      <c r="B276" s="59"/>
      <c r="C276" s="59"/>
      <c r="D276" s="59"/>
      <c r="E276" s="59"/>
      <c r="F276" s="59"/>
      <c r="G276" s="59"/>
      <c r="H276" s="59"/>
      <c r="I276" s="59"/>
      <c r="J276" s="59"/>
      <c r="K276" s="44"/>
      <c r="L276" s="44"/>
      <c r="M276" s="44"/>
      <c r="N276" s="44"/>
      <c r="O276" s="44"/>
      <c r="P276" s="44"/>
      <c r="Q276" s="45"/>
      <c r="R276" s="36"/>
      <c r="S276" s="46"/>
      <c r="T276" s="36"/>
      <c r="U276" s="46"/>
      <c r="V276" s="36"/>
      <c r="W276" s="47"/>
      <c r="X276" s="36"/>
      <c r="Y276" s="46"/>
      <c r="Z276" s="36"/>
      <c r="AA276" s="36"/>
      <c r="AB276" s="36"/>
      <c r="AC276" s="46"/>
      <c r="AD276" s="48"/>
      <c r="AE276" s="33"/>
      <c r="AF276" s="33"/>
    </row>
    <row r="277" spans="2:32">
      <c r="B277" s="59"/>
      <c r="C277" s="59"/>
      <c r="D277" s="59"/>
      <c r="E277" s="59"/>
      <c r="F277" s="59"/>
      <c r="G277" s="59"/>
      <c r="H277" s="59"/>
      <c r="I277" s="59"/>
      <c r="J277" s="59"/>
      <c r="K277" s="44"/>
      <c r="L277" s="44"/>
      <c r="M277" s="44"/>
      <c r="N277" s="44"/>
      <c r="O277" s="44"/>
      <c r="P277" s="44"/>
      <c r="Q277" s="45"/>
      <c r="R277" s="36"/>
      <c r="S277" s="46"/>
      <c r="T277" s="36"/>
      <c r="U277" s="46"/>
      <c r="V277" s="36"/>
      <c r="W277" s="47"/>
      <c r="X277" s="36"/>
      <c r="Y277" s="46"/>
      <c r="Z277" s="36"/>
      <c r="AA277" s="36"/>
      <c r="AB277" s="36"/>
      <c r="AC277" s="46"/>
      <c r="AD277" s="48"/>
      <c r="AE277" s="33"/>
      <c r="AF277" s="33"/>
    </row>
    <row r="278" spans="2:32">
      <c r="B278" s="59"/>
      <c r="C278" s="59"/>
      <c r="D278" s="59"/>
      <c r="E278" s="59"/>
      <c r="F278" s="59"/>
      <c r="G278" s="59"/>
      <c r="H278" s="59"/>
      <c r="I278" s="59"/>
      <c r="J278" s="59"/>
      <c r="K278" s="44"/>
      <c r="L278" s="44"/>
      <c r="M278" s="44"/>
      <c r="N278" s="44"/>
      <c r="O278" s="44"/>
      <c r="P278" s="44"/>
      <c r="Q278" s="45"/>
      <c r="R278" s="36"/>
      <c r="S278" s="46"/>
      <c r="T278" s="36"/>
      <c r="U278" s="46"/>
      <c r="V278" s="36"/>
      <c r="W278" s="47"/>
      <c r="X278" s="36"/>
      <c r="Y278" s="46"/>
      <c r="Z278" s="36"/>
      <c r="AA278" s="36"/>
      <c r="AB278" s="36"/>
      <c r="AC278" s="46"/>
      <c r="AD278" s="48"/>
      <c r="AE278" s="33"/>
      <c r="AF278" s="33"/>
    </row>
    <row r="279" spans="2:32">
      <c r="B279" s="59"/>
      <c r="C279" s="59"/>
      <c r="D279" s="59"/>
      <c r="E279" s="59"/>
      <c r="F279" s="59"/>
      <c r="G279" s="59"/>
      <c r="H279" s="59"/>
      <c r="I279" s="59"/>
      <c r="J279" s="59"/>
      <c r="K279" s="44"/>
      <c r="L279" s="44"/>
      <c r="M279" s="44"/>
      <c r="N279" s="44"/>
      <c r="O279" s="44"/>
      <c r="P279" s="44"/>
      <c r="Q279" s="45"/>
      <c r="R279" s="36"/>
      <c r="S279" s="46"/>
      <c r="T279" s="36"/>
      <c r="U279" s="46"/>
      <c r="V279" s="36"/>
      <c r="W279" s="47"/>
      <c r="X279" s="36"/>
      <c r="Y279" s="46"/>
      <c r="Z279" s="36"/>
      <c r="AA279" s="36"/>
      <c r="AB279" s="36"/>
      <c r="AC279" s="46"/>
      <c r="AD279" s="48"/>
      <c r="AE279" s="33"/>
      <c r="AF279" s="33"/>
    </row>
    <row r="280" spans="2:32">
      <c r="B280" s="59"/>
      <c r="C280" s="59"/>
      <c r="D280" s="59"/>
      <c r="E280" s="59"/>
      <c r="F280" s="59"/>
      <c r="G280" s="59"/>
      <c r="H280" s="59"/>
      <c r="I280" s="59"/>
      <c r="J280" s="59"/>
      <c r="K280" s="44"/>
      <c r="L280" s="44"/>
      <c r="M280" s="44"/>
      <c r="N280" s="44"/>
      <c r="O280" s="44"/>
      <c r="P280" s="44"/>
      <c r="Q280" s="45"/>
      <c r="R280" s="36"/>
      <c r="S280" s="46"/>
      <c r="T280" s="36"/>
      <c r="U280" s="46"/>
      <c r="V280" s="36"/>
      <c r="W280" s="47"/>
      <c r="X280" s="36"/>
      <c r="Y280" s="46"/>
      <c r="Z280" s="36"/>
      <c r="AA280" s="36"/>
      <c r="AB280" s="36"/>
      <c r="AC280" s="46"/>
      <c r="AD280" s="48"/>
      <c r="AE280" s="33"/>
      <c r="AF280" s="33"/>
    </row>
    <row r="281" spans="2:32">
      <c r="B281" s="59"/>
      <c r="C281" s="59"/>
      <c r="D281" s="59"/>
      <c r="E281" s="59"/>
      <c r="F281" s="59"/>
      <c r="G281" s="59"/>
      <c r="H281" s="59"/>
      <c r="I281" s="59"/>
      <c r="J281" s="59"/>
      <c r="K281" s="44"/>
      <c r="L281" s="44"/>
      <c r="M281" s="44"/>
      <c r="N281" s="44"/>
      <c r="O281" s="44"/>
      <c r="P281" s="44"/>
      <c r="Q281" s="45"/>
      <c r="R281" s="36"/>
      <c r="S281" s="46"/>
      <c r="T281" s="36"/>
      <c r="U281" s="46"/>
      <c r="V281" s="36"/>
      <c r="W281" s="47"/>
      <c r="X281" s="36"/>
      <c r="Y281" s="46"/>
      <c r="Z281" s="36"/>
      <c r="AA281" s="36"/>
      <c r="AB281" s="36"/>
      <c r="AC281" s="46"/>
      <c r="AD281" s="48"/>
      <c r="AE281" s="33"/>
      <c r="AF281" s="33"/>
    </row>
    <row r="282" spans="2:32">
      <c r="B282" s="59"/>
      <c r="C282" s="59"/>
      <c r="D282" s="59"/>
      <c r="E282" s="59"/>
      <c r="F282" s="59"/>
      <c r="G282" s="59"/>
      <c r="H282" s="59"/>
      <c r="I282" s="59"/>
      <c r="J282" s="59"/>
      <c r="K282" s="44"/>
      <c r="L282" s="44"/>
      <c r="M282" s="44"/>
      <c r="N282" s="44"/>
      <c r="O282" s="44"/>
      <c r="P282" s="44"/>
      <c r="Q282" s="45"/>
      <c r="R282" s="36"/>
      <c r="S282" s="46"/>
      <c r="T282" s="36"/>
      <c r="U282" s="46"/>
      <c r="V282" s="36"/>
      <c r="W282" s="47"/>
      <c r="X282" s="36"/>
      <c r="Y282" s="46"/>
      <c r="Z282" s="36"/>
      <c r="AA282" s="36"/>
      <c r="AB282" s="36"/>
      <c r="AC282" s="46"/>
      <c r="AD282" s="48"/>
      <c r="AE282" s="33"/>
      <c r="AF282" s="33"/>
    </row>
    <row r="283" spans="2:32">
      <c r="B283" s="59"/>
      <c r="C283" s="59"/>
      <c r="D283" s="59"/>
      <c r="E283" s="59"/>
      <c r="F283" s="59"/>
      <c r="G283" s="59"/>
      <c r="H283" s="59"/>
      <c r="I283" s="59"/>
      <c r="J283" s="59"/>
      <c r="K283" s="44"/>
      <c r="L283" s="44"/>
      <c r="M283" s="44"/>
      <c r="N283" s="44"/>
      <c r="O283" s="44"/>
      <c r="P283" s="44"/>
      <c r="Q283" s="45"/>
      <c r="R283" s="36"/>
      <c r="S283" s="46"/>
      <c r="T283" s="36"/>
      <c r="U283" s="46"/>
      <c r="V283" s="36"/>
      <c r="W283" s="47"/>
      <c r="X283" s="36"/>
      <c r="Y283" s="46"/>
      <c r="Z283" s="36"/>
      <c r="AA283" s="36"/>
      <c r="AB283" s="36"/>
      <c r="AC283" s="46"/>
      <c r="AD283" s="48"/>
      <c r="AE283" s="33"/>
      <c r="AF283" s="33"/>
    </row>
    <row r="284" spans="2:32">
      <c r="B284" s="59"/>
      <c r="C284" s="59"/>
      <c r="D284" s="59"/>
      <c r="E284" s="59"/>
      <c r="F284" s="59"/>
      <c r="G284" s="59"/>
      <c r="H284" s="59"/>
      <c r="I284" s="59"/>
      <c r="J284" s="59"/>
      <c r="K284" s="44"/>
      <c r="L284" s="44"/>
      <c r="M284" s="44"/>
      <c r="N284" s="44"/>
      <c r="O284" s="44"/>
      <c r="P284" s="44"/>
      <c r="Q284" s="45"/>
      <c r="R284" s="36"/>
      <c r="S284" s="46"/>
      <c r="T284" s="36"/>
      <c r="U284" s="46"/>
      <c r="V284" s="36"/>
      <c r="W284" s="47"/>
      <c r="X284" s="36"/>
      <c r="Y284" s="46"/>
      <c r="Z284" s="36"/>
      <c r="AA284" s="36"/>
      <c r="AB284" s="36"/>
      <c r="AC284" s="46"/>
      <c r="AD284" s="48"/>
      <c r="AE284" s="33"/>
      <c r="AF284" s="33"/>
    </row>
    <row r="285" spans="2:32">
      <c r="B285" s="59"/>
      <c r="C285" s="59"/>
      <c r="D285" s="59"/>
      <c r="E285" s="59"/>
      <c r="F285" s="59"/>
      <c r="G285" s="59"/>
      <c r="H285" s="59"/>
      <c r="I285" s="59"/>
      <c r="J285" s="59"/>
      <c r="K285" s="44"/>
      <c r="L285" s="44"/>
      <c r="M285" s="44"/>
      <c r="N285" s="44"/>
      <c r="O285" s="44"/>
      <c r="P285" s="44"/>
      <c r="Q285" s="45"/>
      <c r="R285" s="36"/>
      <c r="S285" s="46"/>
      <c r="T285" s="36"/>
      <c r="U285" s="46"/>
      <c r="V285" s="36"/>
      <c r="W285" s="47"/>
      <c r="X285" s="36"/>
      <c r="Y285" s="46"/>
      <c r="Z285" s="36"/>
      <c r="AA285" s="36"/>
      <c r="AB285" s="36"/>
      <c r="AC285" s="46"/>
      <c r="AD285" s="48"/>
      <c r="AE285" s="33"/>
      <c r="AF285" s="33"/>
    </row>
    <row r="286" spans="2:32">
      <c r="B286" s="59"/>
      <c r="C286" s="59"/>
      <c r="D286" s="59"/>
      <c r="E286" s="59"/>
      <c r="F286" s="59"/>
      <c r="G286" s="59"/>
      <c r="H286" s="59"/>
      <c r="I286" s="59"/>
      <c r="J286" s="59"/>
      <c r="K286" s="44"/>
      <c r="L286" s="44"/>
      <c r="M286" s="44"/>
      <c r="N286" s="44"/>
      <c r="O286" s="44"/>
      <c r="P286" s="44"/>
      <c r="Q286" s="45"/>
      <c r="R286" s="36"/>
      <c r="S286" s="46"/>
      <c r="T286" s="36"/>
      <c r="U286" s="46"/>
      <c r="V286" s="36"/>
      <c r="W286" s="47"/>
      <c r="X286" s="36"/>
      <c r="Y286" s="46"/>
      <c r="Z286" s="36"/>
      <c r="AA286" s="36"/>
      <c r="AB286" s="36"/>
      <c r="AC286" s="46"/>
      <c r="AD286" s="48"/>
      <c r="AE286" s="33"/>
      <c r="AF286" s="33"/>
    </row>
    <row r="287" spans="2:32">
      <c r="B287" s="59"/>
      <c r="C287" s="59"/>
      <c r="D287" s="59"/>
      <c r="E287" s="59"/>
      <c r="F287" s="59"/>
      <c r="G287" s="59"/>
      <c r="H287" s="59"/>
      <c r="I287" s="59"/>
      <c r="J287" s="59"/>
      <c r="K287" s="44"/>
      <c r="L287" s="44"/>
      <c r="M287" s="44"/>
      <c r="N287" s="44"/>
      <c r="O287" s="44"/>
      <c r="P287" s="44"/>
      <c r="Q287" s="45"/>
      <c r="R287" s="36"/>
      <c r="S287" s="46"/>
      <c r="T287" s="36"/>
      <c r="U287" s="46"/>
      <c r="V287" s="36"/>
      <c r="W287" s="47"/>
      <c r="X287" s="36"/>
      <c r="Y287" s="46"/>
      <c r="Z287" s="36"/>
      <c r="AA287" s="36"/>
      <c r="AB287" s="36"/>
      <c r="AC287" s="46"/>
      <c r="AD287" s="48"/>
      <c r="AE287" s="33"/>
      <c r="AF287" s="33"/>
    </row>
    <row r="288" spans="2:32">
      <c r="B288" s="33"/>
      <c r="C288" s="59"/>
      <c r="D288" s="59"/>
      <c r="E288" s="59"/>
      <c r="F288" s="59"/>
      <c r="G288" s="59"/>
      <c r="H288" s="59"/>
      <c r="I288" s="59"/>
      <c r="J288" s="59"/>
      <c r="K288" s="33"/>
      <c r="L288" s="33"/>
      <c r="M288" s="33"/>
      <c r="N288" s="33"/>
      <c r="O288" s="33"/>
      <c r="P288" s="33"/>
      <c r="Q288" s="40"/>
      <c r="R288" s="33"/>
      <c r="S288" s="33"/>
      <c r="T288" s="33"/>
      <c r="U288" s="33"/>
      <c r="V288" s="33"/>
      <c r="W288" s="61"/>
      <c r="X288" s="33"/>
      <c r="Y288" s="33"/>
      <c r="Z288" s="33"/>
      <c r="AA288" s="33"/>
      <c r="AB288" s="33"/>
      <c r="AC288" s="33"/>
      <c r="AD288" s="33"/>
      <c r="AE288" s="33"/>
      <c r="AF288" s="33"/>
    </row>
  </sheetData>
  <mergeCells count="120">
    <mergeCell ref="K48:K55"/>
    <mergeCell ref="K38:K46"/>
    <mergeCell ref="K68:K80"/>
    <mergeCell ref="B27:J27"/>
    <mergeCell ref="C25:D25"/>
    <mergeCell ref="I25:J25"/>
    <mergeCell ref="I7:J7"/>
    <mergeCell ref="E6:F6"/>
    <mergeCell ref="G6:H6"/>
    <mergeCell ref="E25:F25"/>
    <mergeCell ref="G25:H25"/>
    <mergeCell ref="C56:C57"/>
    <mergeCell ref="E56:E57"/>
    <mergeCell ref="G56:G57"/>
    <mergeCell ref="G129:H129"/>
    <mergeCell ref="E131:F131"/>
    <mergeCell ref="E127:F127"/>
    <mergeCell ref="E129:F129"/>
    <mergeCell ref="I48:I49"/>
    <mergeCell ref="B128:J128"/>
    <mergeCell ref="C129:D129"/>
    <mergeCell ref="I129:J129"/>
    <mergeCell ref="C64:C65"/>
    <mergeCell ref="I64:I65"/>
    <mergeCell ref="C123:D123"/>
    <mergeCell ref="I123:J123"/>
    <mergeCell ref="B126:J126"/>
    <mergeCell ref="C125:D125"/>
    <mergeCell ref="I125:J125"/>
    <mergeCell ref="C121:D121"/>
    <mergeCell ref="I121:J121"/>
    <mergeCell ref="C124:D124"/>
    <mergeCell ref="I124:J124"/>
    <mergeCell ref="E48:E49"/>
    <mergeCell ref="C48:C49"/>
    <mergeCell ref="G48:G49"/>
    <mergeCell ref="E64:E65"/>
    <mergeCell ref="G64:G65"/>
    <mergeCell ref="B1:D1"/>
    <mergeCell ref="C6:D6"/>
    <mergeCell ref="I6:J6"/>
    <mergeCell ref="B36:J36"/>
    <mergeCell ref="C45:D45"/>
    <mergeCell ref="I45:J45"/>
    <mergeCell ref="G45:H45"/>
    <mergeCell ref="E45:F45"/>
    <mergeCell ref="I46:J46"/>
    <mergeCell ref="C2:J4"/>
    <mergeCell ref="C28:C29"/>
    <mergeCell ref="C37:C38"/>
    <mergeCell ref="I28:I29"/>
    <mergeCell ref="I37:I38"/>
    <mergeCell ref="E28:E29"/>
    <mergeCell ref="G28:G29"/>
    <mergeCell ref="E37:E38"/>
    <mergeCell ref="G37:G38"/>
    <mergeCell ref="G46:H46"/>
    <mergeCell ref="E46:F46"/>
    <mergeCell ref="C46:D46"/>
    <mergeCell ref="E113:F113"/>
    <mergeCell ref="B87:J87"/>
    <mergeCell ref="C114:D114"/>
    <mergeCell ref="I114:J114"/>
    <mergeCell ref="B115:J115"/>
    <mergeCell ref="C116:D116"/>
    <mergeCell ref="I116:J116"/>
    <mergeCell ref="G114:H114"/>
    <mergeCell ref="I56:I57"/>
    <mergeCell ref="B67:J67"/>
    <mergeCell ref="C68:C69"/>
    <mergeCell ref="E68:E69"/>
    <mergeCell ref="G68:G69"/>
    <mergeCell ref="I68:I69"/>
    <mergeCell ref="I113:J113"/>
    <mergeCell ref="I66:J66"/>
    <mergeCell ref="G66:H66"/>
    <mergeCell ref="G113:H113"/>
    <mergeCell ref="G123:H123"/>
    <mergeCell ref="G124:H124"/>
    <mergeCell ref="G125:H125"/>
    <mergeCell ref="E114:F114"/>
    <mergeCell ref="E116:F116"/>
    <mergeCell ref="E117:F117"/>
    <mergeCell ref="E118:F118"/>
    <mergeCell ref="E120:F120"/>
    <mergeCell ref="E121:F121"/>
    <mergeCell ref="E122:F122"/>
    <mergeCell ref="E123:F123"/>
    <mergeCell ref="E124:F124"/>
    <mergeCell ref="E125:F125"/>
    <mergeCell ref="G117:H117"/>
    <mergeCell ref="G118:H118"/>
    <mergeCell ref="G120:H120"/>
    <mergeCell ref="G121:H121"/>
    <mergeCell ref="G122:H122"/>
    <mergeCell ref="G116:H116"/>
    <mergeCell ref="P2:P4"/>
    <mergeCell ref="K2:K4"/>
    <mergeCell ref="C66:D66"/>
    <mergeCell ref="E66:F66"/>
    <mergeCell ref="G131:H131"/>
    <mergeCell ref="C81:C82"/>
    <mergeCell ref="E81:E82"/>
    <mergeCell ref="G81:G82"/>
    <mergeCell ref="I81:I82"/>
    <mergeCell ref="G127:H127"/>
    <mergeCell ref="I122:J122"/>
    <mergeCell ref="C117:D117"/>
    <mergeCell ref="I117:J117"/>
    <mergeCell ref="B119:J119"/>
    <mergeCell ref="C120:D120"/>
    <mergeCell ref="I120:J120"/>
    <mergeCell ref="C118:D118"/>
    <mergeCell ref="I118:J118"/>
    <mergeCell ref="C122:D122"/>
    <mergeCell ref="B130:J130"/>
    <mergeCell ref="C131:D131"/>
    <mergeCell ref="I131:J131"/>
    <mergeCell ref="C127:D127"/>
    <mergeCell ref="I127:J127"/>
  </mergeCells>
  <phoneticPr fontId="55" type="noConversion"/>
  <conditionalFormatting sqref="A1:J1 Y2:XFD3 A2:C2 R2:W2 Q3:W3 A3:B4 A5:J5 A6:B6 A142:A146 A147:B148 A149:A150 B146 A37:B38 A48:B49 A64:A66 Q64:XFD66 J145:J146 A28:B29 R142:XFD144 A172:J1048576 A151:B171 D147:J171 D28:D29 U10:XFD18 A114:B114 I114:J114 A7:J9 A132:J141 A131:E131 I131:J131 G131 A120:E120 I120:J120 G120 A30:J36 Q114:XFD141 Q10:Q18 Q145:XFD1048576 Q19:XFD55 Q4:XFD9 Q1:XFD1 A115:J119 A121:J130 A10:B11 A27:J27 A26:B26 D26:J26 A12:J25 L145:O1048576 L5:O38 L1:O2 L47:O48 L56:O68 L81:O141 D10:J11 A50:J55 A39:J47">
    <cfRule type="containsText" dxfId="487" priority="396" operator="containsText" text="Example:">
      <formula>NOT(ISERROR(SEARCH("Example:",A1)))</formula>
    </cfRule>
  </conditionalFormatting>
  <conditionalFormatting sqref="C30:I36">
    <cfRule type="containsText" dxfId="486" priority="395" operator="containsText" text="&quot;Example&quot;">
      <formula>NOT(ISERROR(SEARCH("""Example""",C30)))</formula>
    </cfRule>
  </conditionalFormatting>
  <conditionalFormatting sqref="D39:H44">
    <cfRule type="containsText" dxfId="485" priority="390" operator="containsText" text="&quot;Example&quot;">
      <formula>NOT(ISERROR(SEARCH("""Example""",D39)))</formula>
    </cfRule>
  </conditionalFormatting>
  <conditionalFormatting sqref="J39:J44">
    <cfRule type="containsText" dxfId="484" priority="389" operator="containsText" text="&quot;Example&quot;">
      <formula>NOT(ISERROR(SEARCH("""Example""",J39)))</formula>
    </cfRule>
  </conditionalFormatting>
  <conditionalFormatting sqref="B64:B66">
    <cfRule type="containsText" dxfId="483" priority="385" operator="containsText" text="Example:">
      <formula>NOT(ISERROR(SEARCH("Example:",B64)))</formula>
    </cfRule>
  </conditionalFormatting>
  <conditionalFormatting sqref="C6:E6 G6 I6:J6">
    <cfRule type="containsText" dxfId="482" priority="340" operator="containsText" text="Example">
      <formula>NOT(ISERROR(SEARCH("Example",C6)))</formula>
    </cfRule>
  </conditionalFormatting>
  <conditionalFormatting sqref="A87:J87 A112:A113 C113:D113 A95:J111 A88:B94 J89:J94 Q87:XFD113">
    <cfRule type="containsText" dxfId="481" priority="338" operator="containsText" text="Example:">
      <formula>NOT(ISERROR(SEARCH("Example:",A87)))</formula>
    </cfRule>
  </conditionalFormatting>
  <conditionalFormatting sqref="C87:I87">
    <cfRule type="containsText" dxfId="480" priority="337" operator="containsText" text="&quot;Example&quot;">
      <formula>NOT(ISERROR(SEARCH("""Example""",C87)))</formula>
    </cfRule>
  </conditionalFormatting>
  <conditionalFormatting sqref="D95:H111 D113">
    <cfRule type="containsText" dxfId="479" priority="333" operator="containsText" text="&quot;Example&quot;">
      <formula>NOT(ISERROR(SEARCH("""Example""",D95)))</formula>
    </cfRule>
  </conditionalFormatting>
  <conditionalFormatting sqref="J89:J111">
    <cfRule type="containsText" dxfId="478" priority="332" operator="containsText" text="&quot;Example&quot;">
      <formula>NOT(ISERROR(SEARCH("""Example""",J89)))</formula>
    </cfRule>
  </conditionalFormatting>
  <conditionalFormatting sqref="B112:B113">
    <cfRule type="containsText" dxfId="477" priority="330" operator="containsText" text="Example:">
      <formula>NOT(ISERROR(SEARCH("Example:",B112)))</formula>
    </cfRule>
  </conditionalFormatting>
  <conditionalFormatting sqref="C28">
    <cfRule type="containsText" dxfId="476" priority="315" operator="containsText" text="Example:">
      <formula>NOT(ISERROR(SEARCH("Example:",C28)))</formula>
    </cfRule>
  </conditionalFormatting>
  <conditionalFormatting sqref="I28">
    <cfRule type="containsText" dxfId="475" priority="314" operator="containsText" text="Example:">
      <formula>NOT(ISERROR(SEARCH("Example:",I28)))</formula>
    </cfRule>
  </conditionalFormatting>
  <conditionalFormatting sqref="J28:J29">
    <cfRule type="containsText" dxfId="474" priority="312" operator="containsText" text="Example:">
      <formula>NOT(ISERROR(SEARCH("Example:",J28)))</formula>
    </cfRule>
  </conditionalFormatting>
  <conditionalFormatting sqref="D37:D38">
    <cfRule type="containsText" dxfId="473" priority="307" operator="containsText" text="Example:">
      <formula>NOT(ISERROR(SEARCH("Example:",D37)))</formula>
    </cfRule>
  </conditionalFormatting>
  <conditionalFormatting sqref="C37">
    <cfRule type="containsText" dxfId="472" priority="306" operator="containsText" text="Example:">
      <formula>NOT(ISERROR(SEARCH("Example:",C37)))</formula>
    </cfRule>
  </conditionalFormatting>
  <conditionalFormatting sqref="I37">
    <cfRule type="containsText" dxfId="471" priority="305" operator="containsText" text="Example:">
      <formula>NOT(ISERROR(SEARCH("Example:",I37)))</formula>
    </cfRule>
  </conditionalFormatting>
  <conditionalFormatting sqref="J37:J38">
    <cfRule type="containsText" dxfId="470" priority="304" operator="containsText" text="Example:">
      <formula>NOT(ISERROR(SEARCH("Example:",J37)))</formula>
    </cfRule>
  </conditionalFormatting>
  <conditionalFormatting sqref="D48:D49">
    <cfRule type="containsText" dxfId="469" priority="303" operator="containsText" text="Example:">
      <formula>NOT(ISERROR(SEARCH("Example:",D48)))</formula>
    </cfRule>
  </conditionalFormatting>
  <conditionalFormatting sqref="C48">
    <cfRule type="containsText" dxfId="468" priority="302" operator="containsText" text="Example:">
      <formula>NOT(ISERROR(SEARCH("Example:",C48)))</formula>
    </cfRule>
  </conditionalFormatting>
  <conditionalFormatting sqref="I48">
    <cfRule type="containsText" dxfId="467" priority="301" operator="containsText" text="Example:">
      <formula>NOT(ISERROR(SEARCH("Example:",I48)))</formula>
    </cfRule>
  </conditionalFormatting>
  <conditionalFormatting sqref="J48:J49">
    <cfRule type="containsText" dxfId="466" priority="300" operator="containsText" text="Example:">
      <formula>NOT(ISERROR(SEARCH("Example:",J48)))</formula>
    </cfRule>
  </conditionalFormatting>
  <conditionalFormatting sqref="D64:D65">
    <cfRule type="containsText" dxfId="465" priority="299" operator="containsText" text="Example:">
      <formula>NOT(ISERROR(SEARCH("Example:",D64)))</formula>
    </cfRule>
  </conditionalFormatting>
  <conditionalFormatting sqref="C64">
    <cfRule type="containsText" dxfId="464" priority="298" operator="containsText" text="Example:">
      <formula>NOT(ISERROR(SEARCH("Example:",C64)))</formula>
    </cfRule>
  </conditionalFormatting>
  <conditionalFormatting sqref="I64">
    <cfRule type="containsText" dxfId="463" priority="297" operator="containsText" text="Example:">
      <formula>NOT(ISERROR(SEARCH("Example:",I64)))</formula>
    </cfRule>
  </conditionalFormatting>
  <conditionalFormatting sqref="J64:J65">
    <cfRule type="containsText" dxfId="462" priority="296" operator="containsText" text="Example:">
      <formula>NOT(ISERROR(SEARCH("Example:",J64)))</formula>
    </cfRule>
  </conditionalFormatting>
  <conditionalFormatting sqref="C88:J88">
    <cfRule type="containsText" dxfId="461" priority="295" operator="containsText" text="Example:">
      <formula>NOT(ISERROR(SEARCH("Example:",C88)))</formula>
    </cfRule>
  </conditionalFormatting>
  <conditionalFormatting sqref="C112:D112 I112:J112">
    <cfRule type="containsText" dxfId="460" priority="294" operator="containsText" text="Example:">
      <formula>NOT(ISERROR(SEARCH("Example:",C112)))</formula>
    </cfRule>
  </conditionalFormatting>
  <conditionalFormatting sqref="F28:F29">
    <cfRule type="containsText" dxfId="459" priority="291" operator="containsText" text="Example:">
      <formula>NOT(ISERROR(SEARCH("Example:",F28)))</formula>
    </cfRule>
  </conditionalFormatting>
  <conditionalFormatting sqref="E28">
    <cfRule type="containsText" dxfId="458" priority="290" operator="containsText" text="Example:">
      <formula>NOT(ISERROR(SEARCH("Example:",E28)))</formula>
    </cfRule>
  </conditionalFormatting>
  <conditionalFormatting sqref="H28:H29">
    <cfRule type="containsText" dxfId="457" priority="289" operator="containsText" text="Example:">
      <formula>NOT(ISERROR(SEARCH("Example:",H28)))</formula>
    </cfRule>
  </conditionalFormatting>
  <conditionalFormatting sqref="G28">
    <cfRule type="containsText" dxfId="456" priority="288" operator="containsText" text="Example:">
      <formula>NOT(ISERROR(SEARCH("Example:",G28)))</formula>
    </cfRule>
  </conditionalFormatting>
  <conditionalFormatting sqref="F37:F38">
    <cfRule type="containsText" dxfId="455" priority="283" operator="containsText" text="Example:">
      <formula>NOT(ISERROR(SEARCH("Example:",F37)))</formula>
    </cfRule>
  </conditionalFormatting>
  <conditionalFormatting sqref="E37">
    <cfRule type="containsText" dxfId="454" priority="282" operator="containsText" text="Example:">
      <formula>NOT(ISERROR(SEARCH("Example:",E37)))</formula>
    </cfRule>
  </conditionalFormatting>
  <conditionalFormatting sqref="H37:H38">
    <cfRule type="containsText" dxfId="453" priority="281" operator="containsText" text="Example:">
      <formula>NOT(ISERROR(SEARCH("Example:",H37)))</formula>
    </cfRule>
  </conditionalFormatting>
  <conditionalFormatting sqref="G37">
    <cfRule type="containsText" dxfId="452" priority="280" operator="containsText" text="Example:">
      <formula>NOT(ISERROR(SEARCH("Example:",G37)))</formula>
    </cfRule>
  </conditionalFormatting>
  <conditionalFormatting sqref="F48:F49">
    <cfRule type="containsText" dxfId="451" priority="279" operator="containsText" text="Example:">
      <formula>NOT(ISERROR(SEARCH("Example:",F48)))</formula>
    </cfRule>
  </conditionalFormatting>
  <conditionalFormatting sqref="E48">
    <cfRule type="containsText" dxfId="450" priority="278" operator="containsText" text="Example:">
      <formula>NOT(ISERROR(SEARCH("Example:",E48)))</formula>
    </cfRule>
  </conditionalFormatting>
  <conditionalFormatting sqref="H48:H49">
    <cfRule type="containsText" dxfId="449" priority="277" operator="containsText" text="Example:">
      <formula>NOT(ISERROR(SEARCH("Example:",H48)))</formula>
    </cfRule>
  </conditionalFormatting>
  <conditionalFormatting sqref="G48">
    <cfRule type="containsText" dxfId="448" priority="276" operator="containsText" text="Example:">
      <formula>NOT(ISERROR(SEARCH("Example:",G48)))</formula>
    </cfRule>
  </conditionalFormatting>
  <conditionalFormatting sqref="F64:F65">
    <cfRule type="containsText" dxfId="447" priority="275" operator="containsText" text="Example:">
      <formula>NOT(ISERROR(SEARCH("Example:",F64)))</formula>
    </cfRule>
  </conditionalFormatting>
  <conditionalFormatting sqref="E64">
    <cfRule type="containsText" dxfId="446" priority="274" operator="containsText" text="Example:">
      <formula>NOT(ISERROR(SEARCH("Example:",E64)))</formula>
    </cfRule>
  </conditionalFormatting>
  <conditionalFormatting sqref="H64:H65">
    <cfRule type="containsText" dxfId="445" priority="273" operator="containsText" text="Example:">
      <formula>NOT(ISERROR(SEARCH("Example:",H64)))</formula>
    </cfRule>
  </conditionalFormatting>
  <conditionalFormatting sqref="G64">
    <cfRule type="containsText" dxfId="444" priority="272" operator="containsText" text="Example:">
      <formula>NOT(ISERROR(SEARCH("Example:",G64)))</formula>
    </cfRule>
  </conditionalFormatting>
  <conditionalFormatting sqref="E112:F112">
    <cfRule type="containsText" dxfId="443" priority="269" operator="containsText" text="Example:">
      <formula>NOT(ISERROR(SEARCH("Example:",E112)))</formula>
    </cfRule>
  </conditionalFormatting>
  <conditionalFormatting sqref="G112:H112">
    <cfRule type="containsText" dxfId="442" priority="266" operator="containsText" text="Example:">
      <formula>NOT(ISERROR(SEARCH("Example:",G112)))</formula>
    </cfRule>
  </conditionalFormatting>
  <conditionalFormatting sqref="J50:J55">
    <cfRule type="containsText" dxfId="441" priority="265" operator="containsText" text="&quot;Example&quot;">
      <formula>NOT(ISERROR(SEARCH("""Example""",J50)))</formula>
    </cfRule>
  </conditionalFormatting>
  <conditionalFormatting sqref="H39:H44">
    <cfRule type="containsText" dxfId="440" priority="263" operator="containsText" text="&quot;Example&quot;">
      <formula>NOT(ISERROR(SEARCH("""Example""",H39)))</formula>
    </cfRule>
  </conditionalFormatting>
  <conditionalFormatting sqref="F39:F44">
    <cfRule type="containsText" dxfId="439" priority="254" operator="containsText" text="&quot;Example&quot;">
      <formula>NOT(ISERROR(SEARCH("""Example""",F39)))</formula>
    </cfRule>
  </conditionalFormatting>
  <conditionalFormatting sqref="I39:I44">
    <cfRule type="containsText" dxfId="438" priority="242" operator="containsText" text="&quot;Example&quot;">
      <formula>NOT(ISERROR(SEARCH("""Example""",I39)))</formula>
    </cfRule>
  </conditionalFormatting>
  <conditionalFormatting sqref="I50:I55">
    <cfRule type="containsText" dxfId="437" priority="241" operator="containsText" text="&quot;Example&quot;">
      <formula>NOT(ISERROR(SEARCH("""Example""",I50)))</formula>
    </cfRule>
  </conditionalFormatting>
  <conditionalFormatting sqref="I39:I44">
    <cfRule type="containsText" dxfId="436" priority="238" operator="containsText" text="&quot;Example&quot;">
      <formula>NOT(ISERROR(SEARCH("""Example""",I39)))</formula>
    </cfRule>
  </conditionalFormatting>
  <conditionalFormatting sqref="I50:I55">
    <cfRule type="containsText" dxfId="435" priority="237" operator="containsText" text="&quot;Example&quot;">
      <formula>NOT(ISERROR(SEARCH("""Example""",I50)))</formula>
    </cfRule>
  </conditionalFormatting>
  <conditionalFormatting sqref="I50:I55">
    <cfRule type="containsText" dxfId="434" priority="236" operator="containsText" text="&quot;Example&quot;">
      <formula>NOT(ISERROR(SEARCH("""Example""",I50)))</formula>
    </cfRule>
  </conditionalFormatting>
  <conditionalFormatting sqref="A56:B63 Q56:XFD63 I58:J63">
    <cfRule type="containsText" dxfId="433" priority="235" operator="containsText" text="Example:">
      <formula>NOT(ISERROR(SEARCH("Example:",A56)))</formula>
    </cfRule>
  </conditionalFormatting>
  <conditionalFormatting sqref="D56:D57">
    <cfRule type="containsText" dxfId="432" priority="234" operator="containsText" text="Example:">
      <formula>NOT(ISERROR(SEARCH("Example:",D56)))</formula>
    </cfRule>
  </conditionalFormatting>
  <conditionalFormatting sqref="C56">
    <cfRule type="containsText" dxfId="431" priority="233" operator="containsText" text="Example:">
      <formula>NOT(ISERROR(SEARCH("Example:",C56)))</formula>
    </cfRule>
  </conditionalFormatting>
  <conditionalFormatting sqref="I56">
    <cfRule type="containsText" dxfId="430" priority="232" operator="containsText" text="Example:">
      <formula>NOT(ISERROR(SEARCH("Example:",I56)))</formula>
    </cfRule>
  </conditionalFormatting>
  <conditionalFormatting sqref="J56:J57">
    <cfRule type="containsText" dxfId="429" priority="231" operator="containsText" text="Example:">
      <formula>NOT(ISERROR(SEARCH("Example:",J56)))</formula>
    </cfRule>
  </conditionalFormatting>
  <conditionalFormatting sqref="F56:F57">
    <cfRule type="containsText" dxfId="428" priority="230" operator="containsText" text="Example:">
      <formula>NOT(ISERROR(SEARCH("Example:",F56)))</formula>
    </cfRule>
  </conditionalFormatting>
  <conditionalFormatting sqref="E56">
    <cfRule type="containsText" dxfId="427" priority="229" operator="containsText" text="Example:">
      <formula>NOT(ISERROR(SEARCH("Example:",E56)))</formula>
    </cfRule>
  </conditionalFormatting>
  <conditionalFormatting sqref="H56:H57">
    <cfRule type="containsText" dxfId="426" priority="228" operator="containsText" text="Example:">
      <formula>NOT(ISERROR(SEARCH("Example:",H56)))</formula>
    </cfRule>
  </conditionalFormatting>
  <conditionalFormatting sqref="G56">
    <cfRule type="containsText" dxfId="425" priority="227" operator="containsText" text="Example:">
      <formula>NOT(ISERROR(SEARCH("Example:",G56)))</formula>
    </cfRule>
  </conditionalFormatting>
  <conditionalFormatting sqref="J58:J63">
    <cfRule type="containsText" dxfId="424" priority="226" operator="containsText" text="&quot;Example&quot;">
      <formula>NOT(ISERROR(SEARCH("""Example""",J58)))</formula>
    </cfRule>
  </conditionalFormatting>
  <conditionalFormatting sqref="I58:I63">
    <cfRule type="containsText" dxfId="423" priority="225" operator="containsText" text="&quot;Example&quot;">
      <formula>NOT(ISERROR(SEARCH("""Example""",I58)))</formula>
    </cfRule>
  </conditionalFormatting>
  <conditionalFormatting sqref="I58:I63">
    <cfRule type="containsText" dxfId="422" priority="224" operator="containsText" text="&quot;Example&quot;">
      <formula>NOT(ISERROR(SEARCH("""Example""",I58)))</formula>
    </cfRule>
  </conditionalFormatting>
  <conditionalFormatting sqref="I58:I63">
    <cfRule type="containsText" dxfId="421" priority="223" operator="containsText" text="&quot;Example&quot;">
      <formula>NOT(ISERROR(SEARCH("""Example""",I58)))</formula>
    </cfRule>
  </conditionalFormatting>
  <conditionalFormatting sqref="I89:I94">
    <cfRule type="containsText" dxfId="420" priority="222" operator="containsText" text="Example:">
      <formula>NOT(ISERROR(SEARCH("Example:",I89)))</formula>
    </cfRule>
  </conditionalFormatting>
  <conditionalFormatting sqref="I89:I94">
    <cfRule type="containsText" dxfId="419" priority="221" operator="containsText" text="&quot;Example&quot;">
      <formula>NOT(ISERROR(SEARCH("""Example""",I89)))</formula>
    </cfRule>
  </conditionalFormatting>
  <conditionalFormatting sqref="I89:I94">
    <cfRule type="containsText" dxfId="418" priority="220" operator="containsText" text="&quot;Example&quot;">
      <formula>NOT(ISERROR(SEARCH("""Example""",I89)))</formula>
    </cfRule>
  </conditionalFormatting>
  <conditionalFormatting sqref="I89:I94">
    <cfRule type="containsText" dxfId="417" priority="219" operator="containsText" text="&quot;Example&quot;">
      <formula>NOT(ISERROR(SEARCH("""Example""",I89)))</formula>
    </cfRule>
  </conditionalFormatting>
  <conditionalFormatting sqref="A68:B69 A67:J67 Q67:XFD80 A70:J80">
    <cfRule type="containsText" dxfId="416" priority="218" operator="containsText" text="Example:">
      <formula>NOT(ISERROR(SEARCH("Example:",A67)))</formula>
    </cfRule>
  </conditionalFormatting>
  <conditionalFormatting sqref="C67:I67">
    <cfRule type="containsText" dxfId="415" priority="217" operator="containsText" text="&quot;Example&quot;">
      <formula>NOT(ISERROR(SEARCH("""Example""",C67)))</formula>
    </cfRule>
  </conditionalFormatting>
  <conditionalFormatting sqref="C70:H80">
    <cfRule type="containsText" dxfId="414" priority="216" operator="containsText" text="&quot;Example&quot;">
      <formula>NOT(ISERROR(SEARCH("""Example""",C70)))</formula>
    </cfRule>
  </conditionalFormatting>
  <conditionalFormatting sqref="J70:J80">
    <cfRule type="containsText" dxfId="413" priority="215" operator="containsText" text="&quot;Example&quot;">
      <formula>NOT(ISERROR(SEARCH("""Example""",J70)))</formula>
    </cfRule>
  </conditionalFormatting>
  <conditionalFormatting sqref="D68:D69">
    <cfRule type="containsText" dxfId="412" priority="214" operator="containsText" text="Example:">
      <formula>NOT(ISERROR(SEARCH("Example:",D68)))</formula>
    </cfRule>
  </conditionalFormatting>
  <conditionalFormatting sqref="H70:H80">
    <cfRule type="containsText" dxfId="411" priority="206" operator="containsText" text="&quot;Example&quot;">
      <formula>NOT(ISERROR(SEARCH("""Example""",H70)))</formula>
    </cfRule>
  </conditionalFormatting>
  <conditionalFormatting sqref="F70:F80">
    <cfRule type="containsText" dxfId="410" priority="205" operator="containsText" text="&quot;Example&quot;">
      <formula>NOT(ISERROR(SEARCH("""Example""",F70)))</formula>
    </cfRule>
  </conditionalFormatting>
  <conditionalFormatting sqref="I70:I80">
    <cfRule type="containsText" dxfId="409" priority="204" operator="containsText" text="&quot;Example&quot;">
      <formula>NOT(ISERROR(SEARCH("""Example""",I70)))</formula>
    </cfRule>
  </conditionalFormatting>
  <conditionalFormatting sqref="I70:I80">
    <cfRule type="containsText" dxfId="408" priority="203" operator="containsText" text="&quot;Example&quot;">
      <formula>NOT(ISERROR(SEARCH("""Example""",I70)))</formula>
    </cfRule>
  </conditionalFormatting>
  <conditionalFormatting sqref="F69">
    <cfRule type="containsText" dxfId="407" priority="202" operator="containsText" text="Example:">
      <formula>NOT(ISERROR(SEARCH("Example:",F69)))</formula>
    </cfRule>
  </conditionalFormatting>
  <conditionalFormatting sqref="H69">
    <cfRule type="containsText" dxfId="406" priority="201" operator="containsText" text="Example:">
      <formula>NOT(ISERROR(SEARCH("Example:",H69)))</formula>
    </cfRule>
  </conditionalFormatting>
  <conditionalFormatting sqref="J69">
    <cfRule type="containsText" dxfId="405" priority="200" operator="containsText" text="Example:">
      <formula>NOT(ISERROR(SEARCH("Example:",J69)))</formula>
    </cfRule>
  </conditionalFormatting>
  <conditionalFormatting sqref="C68">
    <cfRule type="containsText" dxfId="404" priority="197" operator="containsText" text="Example:">
      <formula>NOT(ISERROR(SEARCH("Example:",C68)))</formula>
    </cfRule>
  </conditionalFormatting>
  <conditionalFormatting sqref="E68">
    <cfRule type="containsText" dxfId="403" priority="177" operator="containsText" text="Example:">
      <formula>NOT(ISERROR(SEARCH("Example:",E68)))</formula>
    </cfRule>
  </conditionalFormatting>
  <conditionalFormatting sqref="G68">
    <cfRule type="containsText" dxfId="402" priority="176" operator="containsText" text="Example:">
      <formula>NOT(ISERROR(SEARCH("Example:",G68)))</formula>
    </cfRule>
  </conditionalFormatting>
  <conditionalFormatting sqref="I68">
    <cfRule type="containsText" dxfId="401" priority="175" operator="containsText" text="Example:">
      <formula>NOT(ISERROR(SEARCH("Example:",I68)))</formula>
    </cfRule>
  </conditionalFormatting>
  <conditionalFormatting sqref="B81:B86">
    <cfRule type="containsText" dxfId="400" priority="173" operator="containsText" text="Example:">
      <formula>NOT(ISERROR(SEARCH("Example:",B81)))</formula>
    </cfRule>
  </conditionalFormatting>
  <conditionalFormatting sqref="A81:A86 Q81:XFD86">
    <cfRule type="containsText" dxfId="399" priority="174" operator="containsText" text="Example:">
      <formula>NOT(ISERROR(SEARCH("Example:",A81)))</formula>
    </cfRule>
  </conditionalFormatting>
  <conditionalFormatting sqref="I86">
    <cfRule type="containsText" dxfId="398" priority="172" operator="containsText" text="Example:">
      <formula>NOT(ISERROR(SEARCH("Example:",I86)))</formula>
    </cfRule>
  </conditionalFormatting>
  <conditionalFormatting sqref="J86">
    <cfRule type="containsText" dxfId="397" priority="171" operator="containsText" text="Example:">
      <formula>NOT(ISERROR(SEARCH("Example:",J86)))</formula>
    </cfRule>
  </conditionalFormatting>
  <conditionalFormatting sqref="D81:D82">
    <cfRule type="containsText" dxfId="396" priority="167" operator="containsText" text="Example:">
      <formula>NOT(ISERROR(SEARCH("Example:",D81)))</formula>
    </cfRule>
  </conditionalFormatting>
  <conditionalFormatting sqref="I81">
    <cfRule type="containsText" dxfId="395" priority="165" operator="containsText" text="Example:">
      <formula>NOT(ISERROR(SEARCH("Example:",I81)))</formula>
    </cfRule>
  </conditionalFormatting>
  <conditionalFormatting sqref="J81:J82">
    <cfRule type="containsText" dxfId="394" priority="164" operator="containsText" text="Example:">
      <formula>NOT(ISERROR(SEARCH("Example:",J81)))</formula>
    </cfRule>
  </conditionalFormatting>
  <conditionalFormatting sqref="F81:F82">
    <cfRule type="containsText" dxfId="393" priority="163" operator="containsText" text="Example:">
      <formula>NOT(ISERROR(SEARCH("Example:",F81)))</formula>
    </cfRule>
  </conditionalFormatting>
  <conditionalFormatting sqref="H81:H82">
    <cfRule type="containsText" dxfId="392" priority="161" operator="containsText" text="Example:">
      <formula>NOT(ISERROR(SEARCH("Example:",H81)))</formula>
    </cfRule>
  </conditionalFormatting>
  <conditionalFormatting sqref="H68">
    <cfRule type="containsText" dxfId="391" priority="154" operator="containsText" text="Example:">
      <formula>NOT(ISERROR(SEARCH("Example:",H68)))</formula>
    </cfRule>
  </conditionalFormatting>
  <conditionalFormatting sqref="F68">
    <cfRule type="containsText" dxfId="390" priority="155" operator="containsText" text="Example:">
      <formula>NOT(ISERROR(SEARCH("Example:",F68)))</formula>
    </cfRule>
  </conditionalFormatting>
  <conditionalFormatting sqref="J68">
    <cfRule type="containsText" dxfId="389" priority="153" operator="containsText" text="Example:">
      <formula>NOT(ISERROR(SEARCH("Example:",J68)))</formula>
    </cfRule>
  </conditionalFormatting>
  <conditionalFormatting sqref="I83:I85">
    <cfRule type="containsText" dxfId="388" priority="142" operator="containsText" text="Example:">
      <formula>NOT(ISERROR(SEARCH("Example:",I83)))</formula>
    </cfRule>
  </conditionalFormatting>
  <conditionalFormatting sqref="J83:J85">
    <cfRule type="containsText" dxfId="387" priority="141" operator="containsText" text="Example:">
      <formula>NOT(ISERROR(SEARCH("Example:",J83)))</formula>
    </cfRule>
  </conditionalFormatting>
  <conditionalFormatting sqref="G81">
    <cfRule type="containsText" dxfId="386" priority="133" operator="containsText" text="Example:">
      <formula>NOT(ISERROR(SEARCH("Example:",G81)))</formula>
    </cfRule>
  </conditionalFormatting>
  <conditionalFormatting sqref="E81">
    <cfRule type="containsText" dxfId="385" priority="132" operator="containsText" text="Example:">
      <formula>NOT(ISERROR(SEARCH("Example:",E81)))</formula>
    </cfRule>
  </conditionalFormatting>
  <conditionalFormatting sqref="C81">
    <cfRule type="containsText" dxfId="384" priority="131" operator="containsText" text="Example:">
      <formula>NOT(ISERROR(SEARCH("Example:",C81)))</formula>
    </cfRule>
  </conditionalFormatting>
  <conditionalFormatting sqref="I66:J66">
    <cfRule type="containsText" dxfId="383" priority="128" operator="containsText" text="Example:">
      <formula>NOT(ISERROR(SEARCH("Example:",I66)))</formula>
    </cfRule>
  </conditionalFormatting>
  <conditionalFormatting sqref="I113:J113">
    <cfRule type="containsText" dxfId="382" priority="129" operator="containsText" text="Example:">
      <formula>NOT(ISERROR(SEARCH("Example:",I113)))</formula>
    </cfRule>
  </conditionalFormatting>
  <conditionalFormatting sqref="G39:G44">
    <cfRule type="containsText" dxfId="381" priority="127" operator="containsText" text="&quot;Example&quot;">
      <formula>NOT(ISERROR(SEARCH("""Example""",G39)))</formula>
    </cfRule>
  </conditionalFormatting>
  <conditionalFormatting sqref="G50:G55">
    <cfRule type="containsText" dxfId="380" priority="126" operator="containsText" text="&quot;Example&quot;">
      <formula>NOT(ISERROR(SEARCH("""Example""",G50)))</formula>
    </cfRule>
  </conditionalFormatting>
  <conditionalFormatting sqref="G50:G55">
    <cfRule type="containsText" dxfId="379" priority="125" operator="containsText" text="&quot;Example&quot;">
      <formula>NOT(ISERROR(SEARCH("""Example""",G50)))</formula>
    </cfRule>
  </conditionalFormatting>
  <conditionalFormatting sqref="G50:G55">
    <cfRule type="containsText" dxfId="378" priority="124" operator="containsText" text="&quot;Example&quot;">
      <formula>NOT(ISERROR(SEARCH("""Example""",G50)))</formula>
    </cfRule>
  </conditionalFormatting>
  <conditionalFormatting sqref="G58:G63">
    <cfRule type="containsText" dxfId="377" priority="123" operator="containsText" text="Example:">
      <formula>NOT(ISERROR(SEARCH("Example:",G58)))</formula>
    </cfRule>
  </conditionalFormatting>
  <conditionalFormatting sqref="G58:G63">
    <cfRule type="containsText" dxfId="376" priority="122" operator="containsText" text="&quot;Example&quot;">
      <formula>NOT(ISERROR(SEARCH("""Example""",G58)))</formula>
    </cfRule>
  </conditionalFormatting>
  <conditionalFormatting sqref="G58:G63">
    <cfRule type="containsText" dxfId="375" priority="121" operator="containsText" text="&quot;Example&quot;">
      <formula>NOT(ISERROR(SEARCH("""Example""",G58)))</formula>
    </cfRule>
  </conditionalFormatting>
  <conditionalFormatting sqref="G58:G63">
    <cfRule type="containsText" dxfId="374" priority="120" operator="containsText" text="&quot;Example&quot;">
      <formula>NOT(ISERROR(SEARCH("""Example""",G58)))</formula>
    </cfRule>
  </conditionalFormatting>
  <conditionalFormatting sqref="G66:H66">
    <cfRule type="containsText" dxfId="373" priority="119" operator="containsText" text="Example:">
      <formula>NOT(ISERROR(SEARCH("Example:",G66)))</formula>
    </cfRule>
  </conditionalFormatting>
  <conditionalFormatting sqref="I70:I73">
    <cfRule type="containsText" dxfId="372" priority="118" operator="containsText" text="&quot;Example&quot;">
      <formula>NOT(ISERROR(SEARCH("""Example""",I70)))</formula>
    </cfRule>
  </conditionalFormatting>
  <conditionalFormatting sqref="J80">
    <cfRule type="containsText" dxfId="371" priority="117" operator="containsText" text="&quot;Example&quot;">
      <formula>NOT(ISERROR(SEARCH("""Example""",J80)))</formula>
    </cfRule>
  </conditionalFormatting>
  <conditionalFormatting sqref="J80">
    <cfRule type="containsText" dxfId="370" priority="116" operator="containsText" text="&quot;Example&quot;">
      <formula>NOT(ISERROR(SEARCH("""Example""",J80)))</formula>
    </cfRule>
  </conditionalFormatting>
  <conditionalFormatting sqref="J78">
    <cfRule type="containsText" dxfId="369" priority="115" operator="containsText" text="&quot;Example&quot;">
      <formula>NOT(ISERROR(SEARCH("""Example""",J78)))</formula>
    </cfRule>
  </conditionalFormatting>
  <conditionalFormatting sqref="J78">
    <cfRule type="containsText" dxfId="368" priority="114" operator="containsText" text="&quot;Example&quot;">
      <formula>NOT(ISERROR(SEARCH("""Example""",J78)))</formula>
    </cfRule>
  </conditionalFormatting>
  <conditionalFormatting sqref="J77">
    <cfRule type="containsText" dxfId="367" priority="113" operator="containsText" text="&quot;Example&quot;">
      <formula>NOT(ISERROR(SEARCH("""Example""",J77)))</formula>
    </cfRule>
  </conditionalFormatting>
  <conditionalFormatting sqref="J77">
    <cfRule type="containsText" dxfId="366" priority="112" operator="containsText" text="&quot;Example&quot;">
      <formula>NOT(ISERROR(SEARCH("""Example""",J77)))</formula>
    </cfRule>
  </conditionalFormatting>
  <conditionalFormatting sqref="J76">
    <cfRule type="containsText" dxfId="365" priority="111" operator="containsText" text="&quot;Example&quot;">
      <formula>NOT(ISERROR(SEARCH("""Example""",J76)))</formula>
    </cfRule>
  </conditionalFormatting>
  <conditionalFormatting sqref="J76">
    <cfRule type="containsText" dxfId="364" priority="110" operator="containsText" text="&quot;Example&quot;">
      <formula>NOT(ISERROR(SEARCH("""Example""",J76)))</formula>
    </cfRule>
  </conditionalFormatting>
  <conditionalFormatting sqref="J74">
    <cfRule type="containsText" dxfId="363" priority="109" operator="containsText" text="&quot;Example&quot;">
      <formula>NOT(ISERROR(SEARCH("""Example""",J74)))</formula>
    </cfRule>
  </conditionalFormatting>
  <conditionalFormatting sqref="J74">
    <cfRule type="containsText" dxfId="362" priority="108" operator="containsText" text="&quot;Example&quot;">
      <formula>NOT(ISERROR(SEARCH("""Example""",J74)))</formula>
    </cfRule>
  </conditionalFormatting>
  <conditionalFormatting sqref="H70:H73">
    <cfRule type="containsText" dxfId="361" priority="107" operator="containsText" text="&quot;Example&quot;">
      <formula>NOT(ISERROR(SEARCH("""Example""",H70)))</formula>
    </cfRule>
  </conditionalFormatting>
  <conditionalFormatting sqref="G86">
    <cfRule type="containsText" dxfId="360" priority="106" operator="containsText" text="Example:">
      <formula>NOT(ISERROR(SEARCH("Example:",G86)))</formula>
    </cfRule>
  </conditionalFormatting>
  <conditionalFormatting sqref="H86">
    <cfRule type="containsText" dxfId="359" priority="105" operator="containsText" text="Example:">
      <formula>NOT(ISERROR(SEARCH("Example:",H86)))</formula>
    </cfRule>
  </conditionalFormatting>
  <conditionalFormatting sqref="G83:G85">
    <cfRule type="containsText" dxfId="358" priority="104" operator="containsText" text="Example:">
      <formula>NOT(ISERROR(SEARCH("Example:",G83)))</formula>
    </cfRule>
  </conditionalFormatting>
  <conditionalFormatting sqref="H83:H85">
    <cfRule type="containsText" dxfId="357" priority="103" operator="containsText" text="Example:">
      <formula>NOT(ISERROR(SEARCH("Example:",H83)))</formula>
    </cfRule>
  </conditionalFormatting>
  <conditionalFormatting sqref="H89:H94">
    <cfRule type="containsText" dxfId="356" priority="102" operator="containsText" text="Example:">
      <formula>NOT(ISERROR(SEARCH("Example:",H89)))</formula>
    </cfRule>
  </conditionalFormatting>
  <conditionalFormatting sqref="H89:H94">
    <cfRule type="containsText" dxfId="355" priority="101" operator="containsText" text="&quot;Example&quot;">
      <formula>NOT(ISERROR(SEARCH("""Example""",H89)))</formula>
    </cfRule>
  </conditionalFormatting>
  <conditionalFormatting sqref="G89:G94">
    <cfRule type="containsText" dxfId="354" priority="100" operator="containsText" text="Example:">
      <formula>NOT(ISERROR(SEARCH("Example:",G89)))</formula>
    </cfRule>
  </conditionalFormatting>
  <conditionalFormatting sqref="G89:G94">
    <cfRule type="containsText" dxfId="353" priority="99" operator="containsText" text="&quot;Example&quot;">
      <formula>NOT(ISERROR(SEARCH("""Example""",G89)))</formula>
    </cfRule>
  </conditionalFormatting>
  <conditionalFormatting sqref="G89:G94">
    <cfRule type="containsText" dxfId="352" priority="98" operator="containsText" text="&quot;Example&quot;">
      <formula>NOT(ISERROR(SEARCH("""Example""",G89)))</formula>
    </cfRule>
  </conditionalFormatting>
  <conditionalFormatting sqref="G89:G94">
    <cfRule type="containsText" dxfId="351" priority="97" operator="containsText" text="&quot;Example&quot;">
      <formula>NOT(ISERROR(SEARCH("""Example""",G89)))</formula>
    </cfRule>
  </conditionalFormatting>
  <conditionalFormatting sqref="G114:H114">
    <cfRule type="containsText" dxfId="350" priority="96" operator="containsText" text="Example:">
      <formula>NOT(ISERROR(SEARCH("Example:",G114)))</formula>
    </cfRule>
  </conditionalFormatting>
  <conditionalFormatting sqref="G113:H113">
    <cfRule type="containsText" dxfId="349" priority="95" operator="containsText" text="Example:">
      <formula>NOT(ISERROR(SEARCH("Example:",G113)))</formula>
    </cfRule>
  </conditionalFormatting>
  <conditionalFormatting sqref="E39:E44">
    <cfRule type="containsText" dxfId="348" priority="94" operator="containsText" text="&quot;Example&quot;">
      <formula>NOT(ISERROR(SEARCH("""Example""",E39)))</formula>
    </cfRule>
  </conditionalFormatting>
  <conditionalFormatting sqref="E50:E55">
    <cfRule type="containsText" dxfId="347" priority="93" operator="containsText" text="&quot;Example&quot;">
      <formula>NOT(ISERROR(SEARCH("""Example""",E50)))</formula>
    </cfRule>
  </conditionalFormatting>
  <conditionalFormatting sqref="E50:E55">
    <cfRule type="containsText" dxfId="346" priority="92" operator="containsText" text="&quot;Example&quot;">
      <formula>NOT(ISERROR(SEARCH("""Example""",E50)))</formula>
    </cfRule>
  </conditionalFormatting>
  <conditionalFormatting sqref="E50:E55">
    <cfRule type="containsText" dxfId="345" priority="91" operator="containsText" text="&quot;Example&quot;">
      <formula>NOT(ISERROR(SEARCH("""Example""",E50)))</formula>
    </cfRule>
  </conditionalFormatting>
  <conditionalFormatting sqref="E58:E63">
    <cfRule type="containsText" dxfId="344" priority="89" operator="containsText" text="Example:">
      <formula>NOT(ISERROR(SEARCH("Example:",E58)))</formula>
    </cfRule>
  </conditionalFormatting>
  <conditionalFormatting sqref="E58:E63">
    <cfRule type="containsText" dxfId="343" priority="88" operator="containsText" text="&quot;Example&quot;">
      <formula>NOT(ISERROR(SEARCH("""Example""",E58)))</formula>
    </cfRule>
  </conditionalFormatting>
  <conditionalFormatting sqref="E58:E63">
    <cfRule type="containsText" dxfId="342" priority="87" operator="containsText" text="&quot;Example&quot;">
      <formula>NOT(ISERROR(SEARCH("""Example""",E58)))</formula>
    </cfRule>
  </conditionalFormatting>
  <conditionalFormatting sqref="E58:E63">
    <cfRule type="containsText" dxfId="341" priority="86" operator="containsText" text="&quot;Example&quot;">
      <formula>NOT(ISERROR(SEARCH("""Example""",E58)))</formula>
    </cfRule>
  </conditionalFormatting>
  <conditionalFormatting sqref="F70:F80">
    <cfRule type="containsText" dxfId="340" priority="85" operator="containsText" text="&quot;Example&quot;">
      <formula>NOT(ISERROR(SEARCH("""Example""",F70)))</formula>
    </cfRule>
  </conditionalFormatting>
  <conditionalFormatting sqref="F70:F73">
    <cfRule type="containsText" dxfId="339" priority="84" operator="containsText" text="&quot;Example&quot;">
      <formula>NOT(ISERROR(SEARCH("""Example""",F70)))</formula>
    </cfRule>
  </conditionalFormatting>
  <conditionalFormatting sqref="E86">
    <cfRule type="containsText" dxfId="338" priority="83" operator="containsText" text="Example:">
      <formula>NOT(ISERROR(SEARCH("Example:",E86)))</formula>
    </cfRule>
  </conditionalFormatting>
  <conditionalFormatting sqref="F86">
    <cfRule type="containsText" dxfId="337" priority="82" operator="containsText" text="Example:">
      <formula>NOT(ISERROR(SEARCH("Example:",F86)))</formula>
    </cfRule>
  </conditionalFormatting>
  <conditionalFormatting sqref="E83:E85">
    <cfRule type="containsText" dxfId="336" priority="81" operator="containsText" text="Example:">
      <formula>NOT(ISERROR(SEARCH("Example:",E83)))</formula>
    </cfRule>
  </conditionalFormatting>
  <conditionalFormatting sqref="F83:F85">
    <cfRule type="containsText" dxfId="335" priority="80" operator="containsText" text="Example:">
      <formula>NOT(ISERROR(SEARCH("Example:",F83)))</formula>
    </cfRule>
  </conditionalFormatting>
  <conditionalFormatting sqref="F89:F94">
    <cfRule type="containsText" dxfId="334" priority="79" operator="containsText" text="Example:">
      <formula>NOT(ISERROR(SEARCH("Example:",F89)))</formula>
    </cfRule>
  </conditionalFormatting>
  <conditionalFormatting sqref="F89:F94">
    <cfRule type="containsText" dxfId="333" priority="78" operator="containsText" text="&quot;Example&quot;">
      <formula>NOT(ISERROR(SEARCH("""Example""",F89)))</formula>
    </cfRule>
  </conditionalFormatting>
  <conditionalFormatting sqref="E89:E94">
    <cfRule type="containsText" dxfId="332" priority="77" operator="containsText" text="Example:">
      <formula>NOT(ISERROR(SEARCH("Example:",E89)))</formula>
    </cfRule>
  </conditionalFormatting>
  <conditionalFormatting sqref="E89:E94">
    <cfRule type="containsText" dxfId="331" priority="76" operator="containsText" text="&quot;Example&quot;">
      <formula>NOT(ISERROR(SEARCH("""Example""",E89)))</formula>
    </cfRule>
  </conditionalFormatting>
  <conditionalFormatting sqref="E89:E94">
    <cfRule type="containsText" dxfId="330" priority="75" operator="containsText" text="&quot;Example&quot;">
      <formula>NOT(ISERROR(SEARCH("""Example""",E89)))</formula>
    </cfRule>
  </conditionalFormatting>
  <conditionalFormatting sqref="E89:E94">
    <cfRule type="containsText" dxfId="329" priority="74" operator="containsText" text="&quot;Example&quot;">
      <formula>NOT(ISERROR(SEARCH("""Example""",E89)))</formula>
    </cfRule>
  </conditionalFormatting>
  <conditionalFormatting sqref="E113:F113">
    <cfRule type="containsText" dxfId="328" priority="73" operator="containsText" text="Example:">
      <formula>NOT(ISERROR(SEARCH("Example:",E113)))</formula>
    </cfRule>
  </conditionalFormatting>
  <conditionalFormatting sqref="E114:F114">
    <cfRule type="containsText" dxfId="327" priority="72" operator="containsText" text="Example:">
      <formula>NOT(ISERROR(SEARCH("Example:",E114)))</formula>
    </cfRule>
  </conditionalFormatting>
  <conditionalFormatting sqref="C50:C55">
    <cfRule type="containsText" dxfId="326" priority="71" operator="containsText" text="&quot;Example&quot;">
      <formula>NOT(ISERROR(SEARCH("""Example""",C50)))</formula>
    </cfRule>
  </conditionalFormatting>
  <conditionalFormatting sqref="C50:C55">
    <cfRule type="containsText" dxfId="325" priority="70" operator="containsText" text="&quot;Example&quot;">
      <formula>NOT(ISERROR(SEARCH("""Example""",C50)))</formula>
    </cfRule>
  </conditionalFormatting>
  <conditionalFormatting sqref="C50:C55">
    <cfRule type="containsText" dxfId="324" priority="69" operator="containsText" text="&quot;Example&quot;">
      <formula>NOT(ISERROR(SEARCH("""Example""",C50)))</formula>
    </cfRule>
  </conditionalFormatting>
  <conditionalFormatting sqref="C58:C63">
    <cfRule type="containsText" dxfId="323" priority="67" operator="containsText" text="Example:">
      <formula>NOT(ISERROR(SEARCH("Example:",C58)))</formula>
    </cfRule>
  </conditionalFormatting>
  <conditionalFormatting sqref="C58:C63">
    <cfRule type="containsText" dxfId="322" priority="66" operator="containsText" text="&quot;Example&quot;">
      <formula>NOT(ISERROR(SEARCH("""Example""",C58)))</formula>
    </cfRule>
  </conditionalFormatting>
  <conditionalFormatting sqref="C58:C63">
    <cfRule type="containsText" dxfId="321" priority="65" operator="containsText" text="&quot;Example&quot;">
      <formula>NOT(ISERROR(SEARCH("""Example""",C58)))</formula>
    </cfRule>
  </conditionalFormatting>
  <conditionalFormatting sqref="C58:C63">
    <cfRule type="containsText" dxfId="320" priority="64" operator="containsText" text="&quot;Example&quot;">
      <formula>NOT(ISERROR(SEARCH("""Example""",C58)))</formula>
    </cfRule>
  </conditionalFormatting>
  <conditionalFormatting sqref="D70:D80">
    <cfRule type="containsText" dxfId="319" priority="63" operator="containsText" text="&quot;Example&quot;">
      <formula>NOT(ISERROR(SEARCH("""Example""",D70)))</formula>
    </cfRule>
  </conditionalFormatting>
  <conditionalFormatting sqref="D70:D80">
    <cfRule type="containsText" dxfId="318" priority="62" operator="containsText" text="&quot;Example&quot;">
      <formula>NOT(ISERROR(SEARCH("""Example""",D70)))</formula>
    </cfRule>
  </conditionalFormatting>
  <conditionalFormatting sqref="D70:D80">
    <cfRule type="containsText" dxfId="317" priority="61" operator="containsText" text="&quot;Example&quot;">
      <formula>NOT(ISERROR(SEARCH("""Example""",D70)))</formula>
    </cfRule>
  </conditionalFormatting>
  <conditionalFormatting sqref="C86">
    <cfRule type="containsText" dxfId="316" priority="60" operator="containsText" text="Example:">
      <formula>NOT(ISERROR(SEARCH("Example:",C86)))</formula>
    </cfRule>
  </conditionalFormatting>
  <conditionalFormatting sqref="C83:C85">
    <cfRule type="containsText" dxfId="315" priority="58" operator="containsText" text="Example:">
      <formula>NOT(ISERROR(SEARCH("Example:",C83)))</formula>
    </cfRule>
  </conditionalFormatting>
  <conditionalFormatting sqref="D83">
    <cfRule type="containsText" dxfId="314" priority="57" operator="containsText" text="Example:">
      <formula>NOT(ISERROR(SEARCH("Example:",D83)))</formula>
    </cfRule>
  </conditionalFormatting>
  <conditionalFormatting sqref="D89:D94">
    <cfRule type="containsText" dxfId="313" priority="56" operator="containsText" text="Example:">
      <formula>NOT(ISERROR(SEARCH("Example:",D89)))</formula>
    </cfRule>
  </conditionalFormatting>
  <conditionalFormatting sqref="D89:D94">
    <cfRule type="containsText" dxfId="312" priority="55" operator="containsText" text="&quot;Example&quot;">
      <formula>NOT(ISERROR(SEARCH("""Example""",D89)))</formula>
    </cfRule>
  </conditionalFormatting>
  <conditionalFormatting sqref="C89:C94">
    <cfRule type="containsText" dxfId="311" priority="54" operator="containsText" text="Example:">
      <formula>NOT(ISERROR(SEARCH("Example:",C89)))</formula>
    </cfRule>
  </conditionalFormatting>
  <conditionalFormatting sqref="C89:C94">
    <cfRule type="containsText" dxfId="310" priority="53" operator="containsText" text="&quot;Example&quot;">
      <formula>NOT(ISERROR(SEARCH("""Example""",C89)))</formula>
    </cfRule>
  </conditionalFormatting>
  <conditionalFormatting sqref="C89:C94">
    <cfRule type="containsText" dxfId="309" priority="52" operator="containsText" text="&quot;Example&quot;">
      <formula>NOT(ISERROR(SEARCH("""Example""",C89)))</formula>
    </cfRule>
  </conditionalFormatting>
  <conditionalFormatting sqref="C89:C94">
    <cfRule type="containsText" dxfId="308" priority="51" operator="containsText" text="&quot;Example&quot;">
      <formula>NOT(ISERROR(SEARCH("""Example""",C89)))</formula>
    </cfRule>
  </conditionalFormatting>
  <conditionalFormatting sqref="P1 P145:P1048576 P114:P141 P5:P55">
    <cfRule type="containsText" dxfId="307" priority="50" operator="containsText" text="Example:">
      <formula>NOT(ISERROR(SEARCH("Example:",P1)))</formula>
    </cfRule>
  </conditionalFormatting>
  <conditionalFormatting sqref="P64:P66">
    <cfRule type="containsText" dxfId="306" priority="49" operator="containsText" text="Example:">
      <formula>NOT(ISERROR(SEARCH("Example:",P64)))</formula>
    </cfRule>
  </conditionalFormatting>
  <conditionalFormatting sqref="P87:P113">
    <cfRule type="containsText" dxfId="305" priority="48" operator="containsText" text="Example:">
      <formula>NOT(ISERROR(SEARCH("Example:",P87)))</formula>
    </cfRule>
  </conditionalFormatting>
  <conditionalFormatting sqref="P56:P63">
    <cfRule type="containsText" dxfId="304" priority="47" operator="containsText" text="Example:">
      <formula>NOT(ISERROR(SEARCH("Example:",P56)))</formula>
    </cfRule>
  </conditionalFormatting>
  <conditionalFormatting sqref="P67:P80">
    <cfRule type="containsText" dxfId="303" priority="46" operator="containsText" text="Example:">
      <formula>NOT(ISERROR(SEARCH("Example:",P67)))</formula>
    </cfRule>
  </conditionalFormatting>
  <conditionalFormatting sqref="P81:P86">
    <cfRule type="containsText" dxfId="302" priority="45" operator="containsText" text="Example:">
      <formula>NOT(ISERROR(SEARCH("Example:",P81)))</formula>
    </cfRule>
  </conditionalFormatting>
  <conditionalFormatting sqref="P2">
    <cfRule type="containsText" dxfId="301" priority="44" operator="containsText" text="Example:">
      <formula>NOT(ISERROR(SEARCH("Example:",P2)))</formula>
    </cfRule>
  </conditionalFormatting>
  <conditionalFormatting sqref="K1 K145:K1048576 K5 K114:K116 K118:K141 K7:K10 K15:K38 K47:K48">
    <cfRule type="containsText" dxfId="300" priority="43" operator="containsText" text="Example:">
      <formula>NOT(ISERROR(SEARCH("Example:",K1)))</formula>
    </cfRule>
  </conditionalFormatting>
  <conditionalFormatting sqref="K64:K66">
    <cfRule type="containsText" dxfId="299" priority="42" operator="containsText" text="Example:">
      <formula>NOT(ISERROR(SEARCH("Example:",K64)))</formula>
    </cfRule>
  </conditionalFormatting>
  <conditionalFormatting sqref="K87 K89:K111 K113">
    <cfRule type="containsText" dxfId="298" priority="41" operator="containsText" text="Example:">
      <formula>NOT(ISERROR(SEARCH("Example:",K87)))</formula>
    </cfRule>
  </conditionalFormatting>
  <conditionalFormatting sqref="K56 K58:K63">
    <cfRule type="containsText" dxfId="297" priority="40" operator="containsText" text="Example:">
      <formula>NOT(ISERROR(SEARCH("Example:",K56)))</formula>
    </cfRule>
  </conditionalFormatting>
  <conditionalFormatting sqref="K67">
    <cfRule type="containsText" dxfId="296" priority="39" operator="containsText" text="Example:">
      <formula>NOT(ISERROR(SEARCH("Example:",K67)))</formula>
    </cfRule>
  </conditionalFormatting>
  <conditionalFormatting sqref="K81 K83:K86">
    <cfRule type="containsText" dxfId="295" priority="38" operator="containsText" text="Example:">
      <formula>NOT(ISERROR(SEARCH("Example:",K81)))</formula>
    </cfRule>
  </conditionalFormatting>
  <conditionalFormatting sqref="K2">
    <cfRule type="containsText" dxfId="294" priority="37" operator="containsText" text="Example:">
      <formula>NOT(ISERROR(SEARCH("Example:",K2)))</formula>
    </cfRule>
  </conditionalFormatting>
  <conditionalFormatting sqref="K6">
    <cfRule type="containsText" dxfId="293" priority="36" operator="containsText" text="Example:">
      <formula>NOT(ISERROR(SEARCH("Example:",K6)))</formula>
    </cfRule>
  </conditionalFormatting>
  <conditionalFormatting sqref="C39:C44">
    <cfRule type="containsText" dxfId="292" priority="35" operator="containsText" text="&quot;Example&quot;">
      <formula>NOT(ISERROR(SEARCH("""Example""",C39)))</formula>
    </cfRule>
  </conditionalFormatting>
  <conditionalFormatting sqref="C39:C44">
    <cfRule type="containsText" dxfId="291" priority="34" operator="containsText" text="&quot;Example&quot;">
      <formula>NOT(ISERROR(SEARCH("""Example""",C39)))</formula>
    </cfRule>
  </conditionalFormatting>
  <conditionalFormatting sqref="C66:D66">
    <cfRule type="containsText" dxfId="290" priority="33" operator="containsText" text="Example:">
      <formula>NOT(ISERROR(SEARCH("Example:",C66)))</formula>
    </cfRule>
  </conditionalFormatting>
  <conditionalFormatting sqref="E66:F66">
    <cfRule type="containsText" dxfId="289" priority="32" operator="containsText" text="Example:">
      <formula>NOT(ISERROR(SEARCH("Example:",E66)))</formula>
    </cfRule>
  </conditionalFormatting>
  <conditionalFormatting sqref="C114:D114">
    <cfRule type="containsText" dxfId="288" priority="31" operator="containsText" text="Example:">
      <formula>NOT(ISERROR(SEARCH("Example:",C114)))</formula>
    </cfRule>
  </conditionalFormatting>
  <conditionalFormatting sqref="K57">
    <cfRule type="containsText" dxfId="287" priority="30" operator="containsText" text="Example:">
      <formula>NOT(ISERROR(SEARCH("Example:",K57)))</formula>
    </cfRule>
  </conditionalFormatting>
  <conditionalFormatting sqref="K68">
    <cfRule type="containsText" dxfId="286" priority="29" operator="containsText" text="Example:">
      <formula>NOT(ISERROR(SEARCH("Example:",K68)))</formula>
    </cfRule>
  </conditionalFormatting>
  <conditionalFormatting sqref="K82">
    <cfRule type="containsText" dxfId="285" priority="28" operator="containsText" text="Example:">
      <formula>NOT(ISERROR(SEARCH("Example:",K82)))</formula>
    </cfRule>
  </conditionalFormatting>
  <conditionalFormatting sqref="K88">
    <cfRule type="containsText" dxfId="284" priority="27" operator="containsText" text="Example:">
      <formula>NOT(ISERROR(SEARCH("Example:",K88)))</formula>
    </cfRule>
  </conditionalFormatting>
  <conditionalFormatting sqref="K112">
    <cfRule type="containsText" dxfId="283" priority="26" operator="containsText" text="Example:">
      <formula>NOT(ISERROR(SEARCH("Example:",K112)))</formula>
    </cfRule>
  </conditionalFormatting>
  <conditionalFormatting sqref="K117">
    <cfRule type="containsText" dxfId="282" priority="25" operator="containsText" text="Example:">
      <formula>NOT(ISERROR(SEARCH("Example:",K117)))</formula>
    </cfRule>
  </conditionalFormatting>
  <conditionalFormatting sqref="C10:C11">
    <cfRule type="containsText" dxfId="281" priority="24" operator="containsText" text="Example:">
      <formula>NOT(ISERROR(SEARCH("Example:",C10)))</formula>
    </cfRule>
  </conditionalFormatting>
  <conditionalFormatting sqref="K11">
    <cfRule type="containsText" dxfId="280" priority="23" operator="containsText" text="Example:">
      <formula>NOT(ISERROR(SEARCH("Example:",K11)))</formula>
    </cfRule>
  </conditionalFormatting>
  <conditionalFormatting sqref="K12">
    <cfRule type="containsText" dxfId="279" priority="22" operator="containsText" text="Example:">
      <formula>NOT(ISERROR(SEARCH("Example:",K12)))</formula>
    </cfRule>
  </conditionalFormatting>
  <conditionalFormatting sqref="K13">
    <cfRule type="containsText" dxfId="278" priority="21" operator="containsText" text="Example:">
      <formula>NOT(ISERROR(SEARCH("Example:",K13)))</formula>
    </cfRule>
  </conditionalFormatting>
  <conditionalFormatting sqref="K14">
    <cfRule type="containsText" dxfId="277" priority="20" operator="containsText" text="Example:">
      <formula>NOT(ISERROR(SEARCH("Example:",K14)))</formula>
    </cfRule>
  </conditionalFormatting>
  <conditionalFormatting sqref="C26">
    <cfRule type="containsText" dxfId="276" priority="19" operator="containsText" text="Example:">
      <formula>NOT(ISERROR(SEARCH("Example:",C26)))</formula>
    </cfRule>
  </conditionalFormatting>
  <conditionalFormatting sqref="F41:F44">
    <cfRule type="containsText" dxfId="275" priority="17" operator="containsText" text="&quot;Example&quot;">
      <formula>NOT(ISERROR(SEARCH("""Example""",F41)))</formula>
    </cfRule>
  </conditionalFormatting>
  <conditionalFormatting sqref="D58:D59">
    <cfRule type="containsText" dxfId="274" priority="14" operator="containsText" text="Example:">
      <formula>NOT(ISERROR(SEARCH("Example:",D58)))</formula>
    </cfRule>
  </conditionalFormatting>
  <conditionalFormatting sqref="F41:F44">
    <cfRule type="containsText" dxfId="273" priority="13" operator="containsText" text="&quot;Example&quot;">
      <formula>NOT(ISERROR(SEARCH("""Example""",F41)))</formula>
    </cfRule>
  </conditionalFormatting>
  <conditionalFormatting sqref="D60:D63">
    <cfRule type="containsText" dxfId="272" priority="11" operator="containsText" text="Example:">
      <formula>NOT(ISERROR(SEARCH("Example:",D60)))</formula>
    </cfRule>
  </conditionalFormatting>
  <conditionalFormatting sqref="D84:D86">
    <cfRule type="containsText" dxfId="271" priority="9" operator="containsText" text="Example:">
      <formula>NOT(ISERROR(SEARCH("Example:",D84)))</formula>
    </cfRule>
  </conditionalFormatting>
  <conditionalFormatting sqref="F58:F59">
    <cfRule type="containsText" dxfId="270" priority="8" operator="containsText" text="Example:">
      <formula>NOT(ISERROR(SEARCH("Example:",F58)))</formula>
    </cfRule>
  </conditionalFormatting>
  <conditionalFormatting sqref="F60:F63">
    <cfRule type="containsText" dxfId="269" priority="7" operator="containsText" text="Example:">
      <formula>NOT(ISERROR(SEARCH("Example:",F60)))</formula>
    </cfRule>
  </conditionalFormatting>
  <conditionalFormatting sqref="H58:H59">
    <cfRule type="containsText" dxfId="268" priority="6" operator="containsText" text="Example:">
      <formula>NOT(ISERROR(SEARCH("Example:",H58)))</formula>
    </cfRule>
  </conditionalFormatting>
  <conditionalFormatting sqref="H60:H63">
    <cfRule type="containsText" dxfId="267" priority="5" operator="containsText" text="Example:">
      <formula>NOT(ISERROR(SEARCH("Example:",H60)))</formula>
    </cfRule>
  </conditionalFormatting>
  <conditionalFormatting sqref="F39:F44">
    <cfRule type="containsText" dxfId="266" priority="4" operator="containsText" text="&quot;Example&quot;">
      <formula>NOT(ISERROR(SEARCH("""Example""",F39)))</formula>
    </cfRule>
  </conditionalFormatting>
  <conditionalFormatting sqref="H50:H55">
    <cfRule type="containsText" dxfId="265" priority="3" operator="containsText" text="&quot;Example&quot;">
      <formula>NOT(ISERROR(SEARCH("""Example""",H50)))</formula>
    </cfRule>
  </conditionalFormatting>
  <conditionalFormatting sqref="F50:F55">
    <cfRule type="containsText" dxfId="264" priority="2" operator="containsText" text="&quot;Example&quot;">
      <formula>NOT(ISERROR(SEARCH("""Example""",F50)))</formula>
    </cfRule>
  </conditionalFormatting>
  <conditionalFormatting sqref="D50:D55">
    <cfRule type="containsText" dxfId="263" priority="1" operator="containsText" text="&quot;Example&quot;">
      <formula>NOT(ISERROR(SEARCH("""Example""",D50)))</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20"/>
  <sheetViews>
    <sheetView showGridLines="0" zoomScaleNormal="100" workbookViewId="0">
      <selection activeCell="F10" sqref="F10:F15"/>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71"/>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75" t="s">
        <v>250</v>
      </c>
      <c r="D2" s="175"/>
      <c r="E2" s="175"/>
      <c r="F2" s="175"/>
      <c r="G2" s="175"/>
      <c r="H2" s="175"/>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175"/>
      <c r="D3" s="175"/>
      <c r="E3" s="175"/>
      <c r="F3" s="175"/>
      <c r="G3" s="175"/>
      <c r="H3" s="175"/>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175"/>
      <c r="D4" s="175"/>
      <c r="E4" s="175"/>
      <c r="F4" s="175"/>
      <c r="G4" s="175"/>
      <c r="H4" s="175"/>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176" t="s">
        <v>251</v>
      </c>
      <c r="C6" s="176"/>
      <c r="D6" s="176"/>
      <c r="E6" s="176"/>
      <c r="F6" s="176"/>
      <c r="G6" s="176"/>
      <c r="H6" s="176"/>
      <c r="I6" s="176"/>
      <c r="J6" s="176"/>
      <c r="K6" s="17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609</v>
      </c>
      <c r="S8" s="17" t="s">
        <v>610</v>
      </c>
      <c r="T8" s="17" t="s">
        <v>611</v>
      </c>
      <c r="U8" s="17" t="s">
        <v>612</v>
      </c>
      <c r="V8" s="17" t="s">
        <v>613</v>
      </c>
      <c r="W8" s="17" t="s">
        <v>614</v>
      </c>
      <c r="X8" s="17" t="s">
        <v>598</v>
      </c>
      <c r="Y8" s="17" t="s">
        <v>615</v>
      </c>
      <c r="Z8" s="17" t="s">
        <v>616</v>
      </c>
      <c r="AA8" s="17" t="s">
        <v>599</v>
      </c>
      <c r="AB8" s="17" t="s">
        <v>617</v>
      </c>
      <c r="AC8" s="17" t="s">
        <v>618</v>
      </c>
      <c r="AD8" s="133"/>
    </row>
    <row r="9" spans="2:30" s="26" customFormat="1"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c r="AD9" s="133"/>
    </row>
    <row r="10" spans="2:30" s="133" customFormat="1" ht="25.5">
      <c r="B10" s="130" t="s">
        <v>465</v>
      </c>
      <c r="C10" s="155" t="s">
        <v>461</v>
      </c>
      <c r="D10" s="155" t="s">
        <v>493</v>
      </c>
      <c r="E10" s="173">
        <v>55</v>
      </c>
      <c r="F10" s="173">
        <v>60</v>
      </c>
      <c r="G10" s="173">
        <v>78</v>
      </c>
      <c r="H10" s="173">
        <v>80</v>
      </c>
      <c r="I10" s="155" t="s">
        <v>299</v>
      </c>
      <c r="J10" s="155" t="s">
        <v>299</v>
      </c>
      <c r="K10" s="173">
        <v>6.7</v>
      </c>
      <c r="L10" s="155">
        <v>21.187999999999999</v>
      </c>
      <c r="M10" s="155">
        <v>0</v>
      </c>
      <c r="N10" s="155">
        <v>0</v>
      </c>
      <c r="O10" s="155">
        <v>0</v>
      </c>
      <c r="P10" s="155" t="s">
        <v>462</v>
      </c>
      <c r="Q10" s="155" t="s">
        <v>299</v>
      </c>
      <c r="R10" s="170" t="s">
        <v>619</v>
      </c>
      <c r="S10" s="170"/>
      <c r="T10" s="170" t="s">
        <v>602</v>
      </c>
      <c r="U10" s="172" t="s">
        <v>603</v>
      </c>
      <c r="V10" s="170"/>
      <c r="W10" s="170"/>
      <c r="X10" s="170">
        <v>2.6</v>
      </c>
      <c r="Y10" s="172" t="s">
        <v>606</v>
      </c>
      <c r="Z10" s="170" t="s">
        <v>604</v>
      </c>
      <c r="AA10" s="170">
        <v>0.76</v>
      </c>
      <c r="AB10" s="172" t="s">
        <v>606</v>
      </c>
      <c r="AC10" s="170">
        <v>0.6</v>
      </c>
    </row>
    <row r="11" spans="2:30" s="133" customFormat="1" ht="25.5">
      <c r="B11" s="130" t="s">
        <v>590</v>
      </c>
      <c r="C11" s="155" t="s">
        <v>461</v>
      </c>
      <c r="D11" s="155" t="s">
        <v>493</v>
      </c>
      <c r="E11" s="173">
        <v>55</v>
      </c>
      <c r="F11" s="174">
        <v>60</v>
      </c>
      <c r="G11" s="173">
        <v>78</v>
      </c>
      <c r="H11" s="173">
        <v>80</v>
      </c>
      <c r="I11" s="155" t="s">
        <v>299</v>
      </c>
      <c r="J11" s="155" t="s">
        <v>299</v>
      </c>
      <c r="K11" s="155">
        <v>0</v>
      </c>
      <c r="L11" s="155">
        <v>0</v>
      </c>
      <c r="M11" s="155">
        <f>1.5892/10.76</f>
        <v>0.14769516728624535</v>
      </c>
      <c r="N11" s="155">
        <v>0</v>
      </c>
      <c r="O11" s="155">
        <v>0</v>
      </c>
      <c r="P11" s="155" t="s">
        <v>462</v>
      </c>
      <c r="Q11" s="155" t="s">
        <v>299</v>
      </c>
      <c r="R11" s="172" t="s">
        <v>619</v>
      </c>
      <c r="S11" s="170"/>
      <c r="T11" s="170" t="s">
        <v>602</v>
      </c>
      <c r="U11" s="172" t="s">
        <v>603</v>
      </c>
      <c r="V11" s="170"/>
      <c r="W11" s="170"/>
      <c r="X11" s="170">
        <v>2.6</v>
      </c>
      <c r="Y11" s="172" t="s">
        <v>606</v>
      </c>
      <c r="Z11" s="170" t="s">
        <v>604</v>
      </c>
      <c r="AA11" s="174">
        <v>0.76</v>
      </c>
      <c r="AB11" s="172" t="s">
        <v>606</v>
      </c>
      <c r="AC11" s="170">
        <v>0.6</v>
      </c>
    </row>
    <row r="12" spans="2:30" s="133" customFormat="1" ht="25.5">
      <c r="B12" s="130" t="s">
        <v>468</v>
      </c>
      <c r="C12" s="155" t="s">
        <v>461</v>
      </c>
      <c r="D12" s="155" t="s">
        <v>493</v>
      </c>
      <c r="E12" s="173">
        <v>55</v>
      </c>
      <c r="F12" s="174">
        <v>60</v>
      </c>
      <c r="G12" s="173">
        <v>78</v>
      </c>
      <c r="H12" s="173">
        <v>80</v>
      </c>
      <c r="I12" s="155" t="s">
        <v>299</v>
      </c>
      <c r="J12" s="155" t="s">
        <v>299</v>
      </c>
      <c r="K12" s="155">
        <v>6.2</v>
      </c>
      <c r="L12" s="155">
        <v>0</v>
      </c>
      <c r="M12" s="155">
        <f>M$11*2</f>
        <v>0.2953903345724907</v>
      </c>
      <c r="N12" s="155">
        <v>1.24</v>
      </c>
      <c r="O12" s="155">
        <v>0</v>
      </c>
      <c r="P12" s="155" t="s">
        <v>462</v>
      </c>
      <c r="Q12" s="155" t="s">
        <v>299</v>
      </c>
      <c r="R12" s="172" t="s">
        <v>619</v>
      </c>
      <c r="S12" s="170"/>
      <c r="T12" s="170" t="s">
        <v>602</v>
      </c>
      <c r="U12" s="172" t="s">
        <v>603</v>
      </c>
      <c r="V12" s="170"/>
      <c r="W12" s="170"/>
      <c r="X12" s="170">
        <v>2.6</v>
      </c>
      <c r="Y12" s="172" t="s">
        <v>606</v>
      </c>
      <c r="Z12" s="170" t="s">
        <v>604</v>
      </c>
      <c r="AA12" s="174">
        <v>0.76</v>
      </c>
      <c r="AB12" s="172" t="s">
        <v>606</v>
      </c>
      <c r="AC12" s="170">
        <v>0.6</v>
      </c>
    </row>
    <row r="13" spans="2:30" s="133" customFormat="1" ht="25.5">
      <c r="B13" s="130" t="s">
        <v>469</v>
      </c>
      <c r="C13" s="155" t="s">
        <v>461</v>
      </c>
      <c r="D13" s="155" t="s">
        <v>493</v>
      </c>
      <c r="E13" s="173">
        <v>55</v>
      </c>
      <c r="F13" s="174">
        <v>60</v>
      </c>
      <c r="G13" s="173">
        <v>78</v>
      </c>
      <c r="H13" s="173">
        <v>80</v>
      </c>
      <c r="I13" s="155" t="s">
        <v>299</v>
      </c>
      <c r="J13" s="155" t="s">
        <v>299</v>
      </c>
      <c r="K13" s="155">
        <v>0</v>
      </c>
      <c r="L13" s="155">
        <v>0</v>
      </c>
      <c r="M13" s="155">
        <f t="shared" ref="M13:M15" si="0">M$11*2</f>
        <v>0.2953903345724907</v>
      </c>
      <c r="N13" s="155">
        <v>0</v>
      </c>
      <c r="O13" s="155">
        <v>0</v>
      </c>
      <c r="P13" s="155" t="s">
        <v>462</v>
      </c>
      <c r="Q13" s="155" t="s">
        <v>299</v>
      </c>
      <c r="R13" s="172" t="s">
        <v>619</v>
      </c>
      <c r="S13" s="170"/>
      <c r="T13" s="170" t="s">
        <v>602</v>
      </c>
      <c r="U13" s="172" t="s">
        <v>603</v>
      </c>
      <c r="V13" s="170"/>
      <c r="W13" s="170"/>
      <c r="X13" s="170">
        <v>2.6</v>
      </c>
      <c r="Y13" s="172" t="s">
        <v>606</v>
      </c>
      <c r="Z13" s="170" t="s">
        <v>604</v>
      </c>
      <c r="AA13" s="174">
        <v>0.76</v>
      </c>
      <c r="AB13" s="172" t="s">
        <v>606</v>
      </c>
      <c r="AC13" s="170">
        <v>0.6</v>
      </c>
    </row>
    <row r="14" spans="2:30" s="133" customFormat="1" ht="25.5">
      <c r="B14" s="130" t="s">
        <v>470</v>
      </c>
      <c r="C14" s="155" t="s">
        <v>461</v>
      </c>
      <c r="D14" s="155" t="s">
        <v>493</v>
      </c>
      <c r="E14" s="173">
        <v>55</v>
      </c>
      <c r="F14" s="174">
        <v>60</v>
      </c>
      <c r="G14" s="173">
        <v>78</v>
      </c>
      <c r="H14" s="173">
        <v>80</v>
      </c>
      <c r="I14" s="155" t="s">
        <v>299</v>
      </c>
      <c r="J14" s="155" t="s">
        <v>299</v>
      </c>
      <c r="K14" s="173">
        <v>6.7</v>
      </c>
      <c r="L14" s="155">
        <v>0</v>
      </c>
      <c r="M14" s="155">
        <f t="shared" si="0"/>
        <v>0.2953903345724907</v>
      </c>
      <c r="N14" s="155">
        <v>0</v>
      </c>
      <c r="O14" s="155">
        <v>0</v>
      </c>
      <c r="P14" s="155" t="s">
        <v>462</v>
      </c>
      <c r="Q14" s="155" t="s">
        <v>299</v>
      </c>
      <c r="R14" s="172" t="s">
        <v>619</v>
      </c>
      <c r="S14" s="170"/>
      <c r="T14" s="170" t="s">
        <v>602</v>
      </c>
      <c r="U14" s="172" t="s">
        <v>603</v>
      </c>
      <c r="V14" s="170"/>
      <c r="W14" s="170"/>
      <c r="X14" s="170">
        <v>2.6</v>
      </c>
      <c r="Y14" s="172" t="s">
        <v>606</v>
      </c>
      <c r="Z14" s="170" t="s">
        <v>604</v>
      </c>
      <c r="AA14" s="174">
        <v>0.76</v>
      </c>
      <c r="AB14" s="172" t="s">
        <v>606</v>
      </c>
      <c r="AC14" s="170">
        <v>0.6</v>
      </c>
    </row>
    <row r="15" spans="2:30" s="133" customFormat="1" ht="25.5">
      <c r="B15" s="130" t="s">
        <v>471</v>
      </c>
      <c r="C15" s="155" t="s">
        <v>461</v>
      </c>
      <c r="D15" s="155" t="s">
        <v>493</v>
      </c>
      <c r="E15" s="173">
        <v>55</v>
      </c>
      <c r="F15" s="174">
        <v>60</v>
      </c>
      <c r="G15" s="173">
        <v>78</v>
      </c>
      <c r="H15" s="173">
        <v>80</v>
      </c>
      <c r="I15" s="155" t="s">
        <v>299</v>
      </c>
      <c r="J15" s="155" t="s">
        <v>299</v>
      </c>
      <c r="K15" s="155">
        <v>6.7</v>
      </c>
      <c r="L15" s="155">
        <v>0</v>
      </c>
      <c r="M15" s="155">
        <f t="shared" si="0"/>
        <v>0.2953903345724907</v>
      </c>
      <c r="N15" s="155">
        <v>0.33</v>
      </c>
      <c r="O15" s="155">
        <v>0</v>
      </c>
      <c r="P15" s="155" t="s">
        <v>462</v>
      </c>
      <c r="Q15" s="155" t="s">
        <v>299</v>
      </c>
      <c r="R15" s="172" t="s">
        <v>619</v>
      </c>
      <c r="S15" s="170"/>
      <c r="T15" s="170" t="s">
        <v>602</v>
      </c>
      <c r="U15" s="172" t="s">
        <v>603</v>
      </c>
      <c r="V15" s="170"/>
      <c r="W15" s="170"/>
      <c r="X15" s="170">
        <v>2.6</v>
      </c>
      <c r="Y15" s="172" t="s">
        <v>606</v>
      </c>
      <c r="Z15" s="170" t="s">
        <v>604</v>
      </c>
      <c r="AA15" s="174">
        <v>0.76</v>
      </c>
      <c r="AB15" s="172" t="s">
        <v>606</v>
      </c>
      <c r="AC15" s="170">
        <v>0.6</v>
      </c>
    </row>
    <row r="18" spans="2:30" s="10" customFormat="1" ht="5.0999999999999996" customHeight="1">
      <c r="B18" s="133"/>
      <c r="C18" s="133"/>
      <c r="D18" s="133"/>
      <c r="E18" s="133"/>
      <c r="F18" s="133"/>
      <c r="G18" s="133"/>
      <c r="H18" s="133"/>
      <c r="I18" s="133"/>
      <c r="J18" s="133"/>
      <c r="K18" s="133"/>
      <c r="L18" s="133"/>
      <c r="M18" s="133"/>
      <c r="N18" s="133"/>
      <c r="O18" s="133"/>
      <c r="P18" s="133"/>
      <c r="Q18" s="133"/>
      <c r="R18" s="171"/>
      <c r="S18" s="171"/>
      <c r="T18" s="171"/>
      <c r="U18" s="171"/>
      <c r="V18" s="171"/>
      <c r="W18" s="171"/>
      <c r="X18" s="171"/>
      <c r="Y18" s="171"/>
      <c r="Z18" s="171"/>
      <c r="AA18" s="171"/>
      <c r="AB18" s="171"/>
      <c r="AC18" s="171"/>
      <c r="AD18" s="133"/>
    </row>
    <row r="19" spans="2:30" ht="15.75" customHeight="1"/>
    <row r="20" spans="2:30" ht="15.75" customHeight="1"/>
  </sheetData>
  <mergeCells count="2">
    <mergeCell ref="C2:H4"/>
    <mergeCell ref="B6:K6"/>
  </mergeCells>
  <phoneticPr fontId="55" type="noConversion"/>
  <conditionalFormatting sqref="C9:Q9">
    <cfRule type="containsText" dxfId="262" priority="24" operator="containsText" text="Example">
      <formula>NOT(ISERROR(SEARCH("Example",C9)))</formula>
    </cfRule>
  </conditionalFormatting>
  <conditionalFormatting sqref="C10:D15 K10:Q15">
    <cfRule type="containsText" dxfId="261" priority="22" operator="containsText" text="Ex:">
      <formula>NOT(ISERROR(SEARCH("Ex:",C10)))</formula>
    </cfRule>
  </conditionalFormatting>
  <conditionalFormatting sqref="B10:B15">
    <cfRule type="containsText" dxfId="260" priority="20" operator="containsText" text="Example:">
      <formula>NOT(ISERROR(SEARCH("Example:",B10)))</formula>
    </cfRule>
  </conditionalFormatting>
  <conditionalFormatting sqref="B10:B15">
    <cfRule type="containsText" dxfId="259" priority="19" operator="containsText" text="&quot;Example&quot;">
      <formula>NOT(ISERROR(SEARCH("""Example""",B10)))</formula>
    </cfRule>
  </conditionalFormatting>
  <conditionalFormatting sqref="R10 V10 Z10">
    <cfRule type="containsText" dxfId="258" priority="15" operator="containsText" text="Ex:">
      <formula>NOT(ISERROR(SEARCH("Ex:",R10)))</formula>
    </cfRule>
  </conditionalFormatting>
  <conditionalFormatting sqref="R9:AC9">
    <cfRule type="containsText" dxfId="257" priority="17" operator="containsText" text="Example">
      <formula>NOT(ISERROR(SEARCH("Example",R9)))</formula>
    </cfRule>
  </conditionalFormatting>
  <conditionalFormatting sqref="AC10:AC15">
    <cfRule type="containsText" dxfId="256" priority="14" operator="containsText" text="Ex:">
      <formula>NOT(ISERROR(SEARCH("Ex:",AC10)))</formula>
    </cfRule>
  </conditionalFormatting>
  <conditionalFormatting sqref="W10:X10 S10:T15 X11:X15 AA10:AA15">
    <cfRule type="containsText" dxfId="255" priority="16" operator="containsText" text="Ex:">
      <formula>NOT(ISERROR(SEARCH("Ex:",S10)))</formula>
    </cfRule>
  </conditionalFormatting>
  <conditionalFormatting sqref="V11:V15 Z11:Z15">
    <cfRule type="containsText" dxfId="254" priority="12" operator="containsText" text="Ex:">
      <formula>NOT(ISERROR(SEARCH("Ex:",V11)))</formula>
    </cfRule>
  </conditionalFormatting>
  <conditionalFormatting sqref="W11:W15">
    <cfRule type="containsText" dxfId="253" priority="13" operator="containsText" text="Ex:">
      <formula>NOT(ISERROR(SEARCH("Ex:",W11)))</formula>
    </cfRule>
  </conditionalFormatting>
  <conditionalFormatting sqref="AB10:AB15">
    <cfRule type="containsText" dxfId="252" priority="7" operator="containsText" text="Ex:">
      <formula>NOT(ISERROR(SEARCH("Ex:",AB10)))</formula>
    </cfRule>
  </conditionalFormatting>
  <conditionalFormatting sqref="Y10:Y15">
    <cfRule type="containsText" dxfId="251" priority="6" operator="containsText" text="Ex:">
      <formula>NOT(ISERROR(SEARCH("Ex:",Y10)))</formula>
    </cfRule>
  </conditionalFormatting>
  <conditionalFormatting sqref="R11:R15">
    <cfRule type="containsText" dxfId="250" priority="5" operator="containsText" text="Ex:">
      <formula>NOT(ISERROR(SEARCH("Ex:",R11)))</formula>
    </cfRule>
  </conditionalFormatting>
  <conditionalFormatting sqref="U10:U15">
    <cfRule type="containsText" dxfId="249" priority="4" operator="containsText" text="Ex:">
      <formula>NOT(ISERROR(SEARCH("Ex:",U10)))</formula>
    </cfRule>
  </conditionalFormatting>
  <conditionalFormatting sqref="G10:H15">
    <cfRule type="containsText" dxfId="248" priority="3" operator="containsText" text="Ex:">
      <formula>NOT(ISERROR(SEARCH("Ex:",G10)))</formula>
    </cfRule>
  </conditionalFormatting>
  <conditionalFormatting sqref="E10:E15">
    <cfRule type="containsText" dxfId="247" priority="2" operator="containsText" text="Ex:">
      <formula>NOT(ISERROR(SEARCH("Ex:",E10)))</formula>
    </cfRule>
  </conditionalFormatting>
  <conditionalFormatting sqref="F10:F15">
    <cfRule type="containsText" dxfId="246" priority="1" operator="containsText" text="Ex:">
      <formula>NOT(ISERROR(SEARCH("Ex:",F10)))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21" operator="containsText" text="Ex:" id="{8DA0BB37-9E15-42CD-8F08-39CBAA4BA814}">
            <xm:f>NOT(ISERROR(SEARCH("Ex:",'1980-2000 Space Conditioning'!I10)))</xm:f>
            <x14:dxf>
              <font>
                <color theme="0" tint="-0.34998626667073579"/>
              </font>
            </x14:dxf>
          </x14:cfRule>
          <xm:sqref>I10:J13</xm:sqref>
        </x14:conditionalFormatting>
        <x14:conditionalFormatting xmlns:xm="http://schemas.microsoft.com/office/excel/2006/main">
          <x14:cfRule type="containsText" priority="23" operator="containsText" text="Ex:" id="{BA54F47A-3BFA-4EF3-971D-171E3F89A4D4}">
            <xm:f>NOT(ISERROR(SEARCH("Ex:",'1980-2000 Space Conditioning'!I11)))</xm:f>
            <x14:dxf>
              <font>
                <color theme="0" tint="-0.34998626667073579"/>
              </font>
            </x14:dxf>
          </x14:cfRule>
          <xm:sqref>I14:J15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topLeftCell="A4" zoomScaleNormal="100" workbookViewId="0">
      <selection activeCell="F10" sqref="F10:F15"/>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1"/>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75" t="s">
        <v>250</v>
      </c>
      <c r="D2" s="175"/>
      <c r="E2" s="175"/>
      <c r="F2" s="175"/>
      <c r="G2" s="175"/>
      <c r="H2" s="175"/>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75"/>
      <c r="D3" s="175"/>
      <c r="E3" s="175"/>
      <c r="F3" s="175"/>
      <c r="G3" s="175"/>
      <c r="H3" s="175"/>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75"/>
      <c r="D4" s="175"/>
      <c r="E4" s="175"/>
      <c r="F4" s="175"/>
      <c r="G4" s="175"/>
      <c r="H4" s="175"/>
      <c r="I4" s="126"/>
      <c r="J4" s="126"/>
    </row>
    <row r="5" spans="2:30" ht="15.75" customHeight="1">
      <c r="R5" s="133"/>
      <c r="S5" s="133"/>
      <c r="T5" s="133"/>
      <c r="U5" s="133"/>
      <c r="V5" s="133"/>
      <c r="W5" s="133"/>
      <c r="X5" s="133"/>
      <c r="Y5" s="133"/>
      <c r="Z5" s="133"/>
      <c r="AA5" s="133"/>
      <c r="AB5" s="133"/>
      <c r="AC5" s="133"/>
    </row>
    <row r="6" spans="2:30" ht="18.75">
      <c r="B6" s="176" t="s">
        <v>251</v>
      </c>
      <c r="C6" s="176"/>
      <c r="D6" s="176"/>
      <c r="E6" s="176"/>
      <c r="F6" s="176"/>
      <c r="G6" s="176"/>
      <c r="H6" s="176"/>
      <c r="I6" s="176"/>
      <c r="J6" s="176"/>
      <c r="K6" s="17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609</v>
      </c>
      <c r="S8" s="17" t="s">
        <v>610</v>
      </c>
      <c r="T8" s="17" t="s">
        <v>611</v>
      </c>
      <c r="U8" s="17" t="s">
        <v>612</v>
      </c>
      <c r="V8" s="17" t="s">
        <v>613</v>
      </c>
      <c r="W8" s="17" t="s">
        <v>614</v>
      </c>
      <c r="X8" s="17" t="s">
        <v>598</v>
      </c>
      <c r="Y8" s="17" t="s">
        <v>615</v>
      </c>
      <c r="Z8" s="17" t="s">
        <v>616</v>
      </c>
      <c r="AA8" s="17" t="s">
        <v>599</v>
      </c>
      <c r="AB8" s="17" t="s">
        <v>617</v>
      </c>
      <c r="AC8" s="17" t="s">
        <v>618</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25.5">
      <c r="B10" s="130" t="s">
        <v>465</v>
      </c>
      <c r="C10" s="155" t="s">
        <v>461</v>
      </c>
      <c r="D10" s="155" t="s">
        <v>493</v>
      </c>
      <c r="E10" s="155">
        <v>55</v>
      </c>
      <c r="F10" s="174">
        <v>60</v>
      </c>
      <c r="G10" s="155">
        <f>24*9/5+32</f>
        <v>75.2</v>
      </c>
      <c r="H10" s="155">
        <v>80</v>
      </c>
      <c r="I10" s="155" t="s">
        <v>299</v>
      </c>
      <c r="J10" s="155" t="s">
        <v>299</v>
      </c>
      <c r="K10" s="173">
        <v>6.7</v>
      </c>
      <c r="L10" s="155">
        <v>21.187999999999999</v>
      </c>
      <c r="M10" s="155">
        <v>0</v>
      </c>
      <c r="N10" s="155">
        <v>0</v>
      </c>
      <c r="O10" s="155">
        <v>0</v>
      </c>
      <c r="P10" s="155" t="s">
        <v>462</v>
      </c>
      <c r="Q10" s="155" t="s">
        <v>299</v>
      </c>
      <c r="R10" s="172" t="s">
        <v>619</v>
      </c>
      <c r="S10" s="170"/>
      <c r="T10" s="170" t="s">
        <v>602</v>
      </c>
      <c r="U10" s="172" t="s">
        <v>605</v>
      </c>
      <c r="V10" s="170"/>
      <c r="W10" s="170"/>
      <c r="X10" s="170">
        <v>3.5</v>
      </c>
      <c r="Y10" s="170"/>
      <c r="Z10" s="170"/>
      <c r="AA10" s="170">
        <v>0.8</v>
      </c>
      <c r="AB10" s="170" t="s">
        <v>606</v>
      </c>
      <c r="AC10" s="170">
        <v>0.8</v>
      </c>
      <c r="AD10" s="125"/>
    </row>
    <row r="11" spans="2:30" ht="25.5">
      <c r="B11" s="130" t="s">
        <v>590</v>
      </c>
      <c r="C11" s="155" t="s">
        <v>461</v>
      </c>
      <c r="D11" s="155" t="s">
        <v>493</v>
      </c>
      <c r="E11" s="155">
        <v>55</v>
      </c>
      <c r="F11" s="174">
        <v>60</v>
      </c>
      <c r="G11" s="155">
        <f t="shared" ref="G11:G15" si="0">24*9/5+32</f>
        <v>75.2</v>
      </c>
      <c r="H11" s="173">
        <v>80</v>
      </c>
      <c r="I11" s="155" t="s">
        <v>299</v>
      </c>
      <c r="J11" s="155" t="s">
        <v>299</v>
      </c>
      <c r="K11" s="173">
        <v>0</v>
      </c>
      <c r="L11" s="155">
        <v>0</v>
      </c>
      <c r="M11" s="155">
        <f>1.5892/10.76</f>
        <v>0.14769516728624535</v>
      </c>
      <c r="N11" s="155">
        <v>0</v>
      </c>
      <c r="O11" s="155">
        <v>0</v>
      </c>
      <c r="P11" s="155" t="s">
        <v>462</v>
      </c>
      <c r="Q11" s="155" t="s">
        <v>299</v>
      </c>
      <c r="R11" s="172" t="s">
        <v>619</v>
      </c>
      <c r="S11" s="170"/>
      <c r="T11" s="170" t="s">
        <v>602</v>
      </c>
      <c r="U11" s="172" t="s">
        <v>605</v>
      </c>
      <c r="V11" s="170"/>
      <c r="W11" s="170"/>
      <c r="X11" s="170">
        <v>3.23</v>
      </c>
      <c r="Y11" s="170"/>
      <c r="Z11" s="170"/>
      <c r="AA11" s="174">
        <v>0.8</v>
      </c>
      <c r="AB11" s="170" t="s">
        <v>606</v>
      </c>
      <c r="AC11" s="170">
        <v>0.8</v>
      </c>
      <c r="AD11" s="125"/>
    </row>
    <row r="12" spans="2:30" ht="25.5">
      <c r="B12" s="130" t="s">
        <v>468</v>
      </c>
      <c r="C12" s="155" t="s">
        <v>461</v>
      </c>
      <c r="D12" s="155" t="s">
        <v>493</v>
      </c>
      <c r="E12" s="155">
        <v>55</v>
      </c>
      <c r="F12" s="174">
        <v>60</v>
      </c>
      <c r="G12" s="155">
        <f t="shared" si="0"/>
        <v>75.2</v>
      </c>
      <c r="H12" s="173">
        <v>80</v>
      </c>
      <c r="I12" s="155" t="s">
        <v>299</v>
      </c>
      <c r="J12" s="155" t="s">
        <v>299</v>
      </c>
      <c r="K12" s="173">
        <v>6.2</v>
      </c>
      <c r="L12" s="155">
        <v>0</v>
      </c>
      <c r="M12" s="155">
        <f>M$11*2</f>
        <v>0.2953903345724907</v>
      </c>
      <c r="N12" s="155">
        <v>1.24</v>
      </c>
      <c r="O12" s="155">
        <v>0</v>
      </c>
      <c r="P12" s="155" t="s">
        <v>462</v>
      </c>
      <c r="Q12" s="155" t="s">
        <v>299</v>
      </c>
      <c r="R12" s="172" t="s">
        <v>619</v>
      </c>
      <c r="S12" s="170"/>
      <c r="T12" s="170" t="s">
        <v>602</v>
      </c>
      <c r="U12" s="172" t="s">
        <v>605</v>
      </c>
      <c r="V12" s="170"/>
      <c r="W12" s="170"/>
      <c r="X12" s="170">
        <v>3.3</v>
      </c>
      <c r="Y12" s="170"/>
      <c r="Z12" s="170"/>
      <c r="AA12" s="174">
        <v>0.8</v>
      </c>
      <c r="AB12" s="170" t="s">
        <v>606</v>
      </c>
      <c r="AC12" s="170">
        <v>0.8</v>
      </c>
      <c r="AD12" s="125"/>
    </row>
    <row r="13" spans="2:30" ht="25.5">
      <c r="B13" s="130" t="s">
        <v>469</v>
      </c>
      <c r="C13" s="155" t="s">
        <v>461</v>
      </c>
      <c r="D13" s="155" t="s">
        <v>493</v>
      </c>
      <c r="E13" s="155">
        <v>55</v>
      </c>
      <c r="F13" s="174">
        <v>60</v>
      </c>
      <c r="G13" s="155">
        <f t="shared" si="0"/>
        <v>75.2</v>
      </c>
      <c r="H13" s="173">
        <v>80</v>
      </c>
      <c r="I13" s="155" t="s">
        <v>299</v>
      </c>
      <c r="J13" s="155" t="s">
        <v>299</v>
      </c>
      <c r="K13" s="173">
        <v>0</v>
      </c>
      <c r="L13" s="155">
        <v>0</v>
      </c>
      <c r="M13" s="155">
        <f t="shared" ref="M13:M15" si="1">M$11*2</f>
        <v>0.2953903345724907</v>
      </c>
      <c r="N13" s="155">
        <v>0</v>
      </c>
      <c r="O13" s="155">
        <v>0</v>
      </c>
      <c r="P13" s="155" t="s">
        <v>462</v>
      </c>
      <c r="Q13" s="155" t="s">
        <v>299</v>
      </c>
      <c r="R13" s="172" t="s">
        <v>619</v>
      </c>
      <c r="S13" s="170"/>
      <c r="T13" s="170" t="s">
        <v>602</v>
      </c>
      <c r="U13" s="172" t="s">
        <v>605</v>
      </c>
      <c r="V13" s="170"/>
      <c r="W13" s="170"/>
      <c r="X13" s="170">
        <v>3.13</v>
      </c>
      <c r="Y13" s="170"/>
      <c r="Z13" s="170"/>
      <c r="AA13" s="174">
        <v>0.8</v>
      </c>
      <c r="AB13" s="170" t="s">
        <v>606</v>
      </c>
      <c r="AC13" s="170">
        <v>0.8</v>
      </c>
      <c r="AD13" s="125"/>
    </row>
    <row r="14" spans="2:30" ht="25.5">
      <c r="B14" s="130" t="s">
        <v>470</v>
      </c>
      <c r="C14" s="155" t="s">
        <v>461</v>
      </c>
      <c r="D14" s="155" t="s">
        <v>493</v>
      </c>
      <c r="E14" s="155">
        <v>55</v>
      </c>
      <c r="F14" s="174">
        <v>60</v>
      </c>
      <c r="G14" s="155">
        <f t="shared" si="0"/>
        <v>75.2</v>
      </c>
      <c r="H14" s="173">
        <v>80</v>
      </c>
      <c r="I14" s="155" t="s">
        <v>299</v>
      </c>
      <c r="J14" s="155" t="s">
        <v>299</v>
      </c>
      <c r="K14" s="173">
        <v>6.7</v>
      </c>
      <c r="L14" s="155">
        <v>0</v>
      </c>
      <c r="M14" s="155">
        <f t="shared" si="1"/>
        <v>0.2953903345724907</v>
      </c>
      <c r="N14" s="155">
        <v>0</v>
      </c>
      <c r="O14" s="155">
        <v>0</v>
      </c>
      <c r="P14" s="155" t="s">
        <v>462</v>
      </c>
      <c r="Q14" s="155" t="s">
        <v>299</v>
      </c>
      <c r="R14" s="172" t="s">
        <v>619</v>
      </c>
      <c r="S14" s="170"/>
      <c r="T14" s="170" t="s">
        <v>602</v>
      </c>
      <c r="U14" s="172" t="s">
        <v>605</v>
      </c>
      <c r="V14" s="170"/>
      <c r="W14" s="170"/>
      <c r="X14" s="170">
        <v>3.23</v>
      </c>
      <c r="Y14" s="170"/>
      <c r="Z14" s="170"/>
      <c r="AA14" s="174">
        <v>0.8</v>
      </c>
      <c r="AB14" s="170" t="s">
        <v>606</v>
      </c>
      <c r="AC14" s="170">
        <v>0.8</v>
      </c>
      <c r="AD14" s="125"/>
    </row>
    <row r="15" spans="2:30" ht="25.5">
      <c r="B15" s="130" t="s">
        <v>471</v>
      </c>
      <c r="C15" s="155" t="s">
        <v>461</v>
      </c>
      <c r="D15" s="155" t="s">
        <v>493</v>
      </c>
      <c r="E15" s="155">
        <v>55</v>
      </c>
      <c r="F15" s="174">
        <v>60</v>
      </c>
      <c r="G15" s="155">
        <f t="shared" si="0"/>
        <v>75.2</v>
      </c>
      <c r="H15" s="173">
        <v>80</v>
      </c>
      <c r="I15" s="155" t="s">
        <v>299</v>
      </c>
      <c r="J15" s="155" t="s">
        <v>299</v>
      </c>
      <c r="K15" s="173">
        <v>6.7</v>
      </c>
      <c r="L15" s="155">
        <v>0</v>
      </c>
      <c r="M15" s="155">
        <f t="shared" si="1"/>
        <v>0.2953903345724907</v>
      </c>
      <c r="N15" s="155">
        <v>0.33</v>
      </c>
      <c r="O15" s="155">
        <v>0</v>
      </c>
      <c r="P15" s="155" t="s">
        <v>462</v>
      </c>
      <c r="Q15" s="155" t="s">
        <v>299</v>
      </c>
      <c r="R15" s="172" t="s">
        <v>619</v>
      </c>
      <c r="S15" s="170"/>
      <c r="T15" s="170" t="s">
        <v>602</v>
      </c>
      <c r="U15" s="172" t="s">
        <v>605</v>
      </c>
      <c r="V15" s="170"/>
      <c r="W15" s="170"/>
      <c r="X15" s="170">
        <v>3.3</v>
      </c>
      <c r="Y15" s="170"/>
      <c r="Z15" s="170"/>
      <c r="AA15" s="174">
        <v>0.8</v>
      </c>
      <c r="AB15" s="170" t="s">
        <v>606</v>
      </c>
      <c r="AC15" s="170">
        <v>0.8</v>
      </c>
      <c r="AD15" s="125"/>
    </row>
    <row r="16" spans="2:30" ht="15.75" customHeight="1">
      <c r="AA16" s="171" t="s">
        <v>607</v>
      </c>
    </row>
    <row r="17" ht="15.75" customHeight="1"/>
  </sheetData>
  <mergeCells count="2">
    <mergeCell ref="C2:H4"/>
    <mergeCell ref="B6:K6"/>
  </mergeCells>
  <conditionalFormatting sqref="C9:Q9">
    <cfRule type="containsText" dxfId="243" priority="33" operator="containsText" text="Example">
      <formula>NOT(ISERROR(SEARCH("Example",C9)))</formula>
    </cfRule>
  </conditionalFormatting>
  <conditionalFormatting sqref="L10:Q15 C10:E15 G10:H15">
    <cfRule type="containsText" dxfId="242" priority="22" operator="containsText" text="Ex:">
      <formula>NOT(ISERROR(SEARCH("Ex:",C10)))</formula>
    </cfRule>
  </conditionalFormatting>
  <conditionalFormatting sqref="B10:B15">
    <cfRule type="containsText" dxfId="241" priority="20" operator="containsText" text="Example:">
      <formula>NOT(ISERROR(SEARCH("Example:",B10)))</formula>
    </cfRule>
  </conditionalFormatting>
  <conditionalFormatting sqref="B10:B15">
    <cfRule type="containsText" dxfId="240" priority="19" operator="containsText" text="&quot;Example&quot;">
      <formula>NOT(ISERROR(SEARCH("""Example""",B10)))</formula>
    </cfRule>
  </conditionalFormatting>
  <conditionalFormatting sqref="X10:X15">
    <cfRule type="containsText" dxfId="239" priority="7" operator="containsText" text="Ex:">
      <formula>NOT(ISERROR(SEARCH("Ex:",X10)))</formula>
    </cfRule>
  </conditionalFormatting>
  <conditionalFormatting sqref="R10:R15">
    <cfRule type="containsText" dxfId="238" priority="4" operator="containsText" text="Ex:">
      <formula>NOT(ISERROR(SEARCH("Ex:",R10)))</formula>
    </cfRule>
  </conditionalFormatting>
  <conditionalFormatting sqref="K10:K15">
    <cfRule type="containsText" dxfId="237" priority="2" operator="containsText" text="Ex:">
      <formula>NOT(ISERROR(SEARCH("Ex:",K10)))</formula>
    </cfRule>
  </conditionalFormatting>
  <conditionalFormatting sqref="F10:F15">
    <cfRule type="containsText" dxfId="236" priority="1" operator="containsText" text="Ex:">
      <formula>NOT(ISERROR(SEARCH("Ex:",F10)))</formula>
    </cfRule>
  </conditionalFormatting>
  <dataValidations disablePrompts="1"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21" operator="containsText" text="Ex:" id="{19FCB95E-0292-430C-835B-E6E9944F5E5E}">
            <xm:f>NOT(ISERROR(SEARCH("Ex:",'1980-2000 Space Conditioning'!I10)))</xm:f>
            <x14:dxf>
              <font>
                <color theme="0" tint="-0.34998626667073579"/>
              </font>
            </x14:dxf>
          </x14:cfRule>
          <xm:sqref>I10:J13</xm:sqref>
        </x14:conditionalFormatting>
        <x14:conditionalFormatting xmlns:xm="http://schemas.microsoft.com/office/excel/2006/main">
          <x14:cfRule type="containsText" priority="23" operator="containsText" text="Ex:" id="{EEB6A540-AE0B-4391-AA58-2608BBBAF96A}">
            <xm:f>NOT(ISERROR(SEARCH("Ex:",'1980-2000 Space Conditioning'!I11)))</xm:f>
            <x14:dxf>
              <font>
                <color theme="0" tint="-0.34998626667073579"/>
              </font>
            </x14:dxf>
          </x14:cfRule>
          <xm:sqref>I14:J15</xm:sqref>
        </x14:conditionalFormatting>
        <x14:conditionalFormatting xmlns:xm="http://schemas.microsoft.com/office/excel/2006/main">
          <x14:cfRule type="containsText" priority="15" operator="containsText" text="Ex:" id="{108902DD-6FE2-4E7F-9BA2-B1FB1E3123EA}">
            <xm:f>NOT(ISERROR(SEARCH("Ex:",'Pre-1950 Space Conditioning'!S10)))</xm:f>
            <x14:dxf>
              <font>
                <color theme="0" tint="-0.34998626667073579"/>
              </font>
            </x14:dxf>
          </x14:cfRule>
          <xm:sqref>S10:W15 Y10:AC15</xm:sqref>
        </x14:conditionalFormatting>
        <x14:conditionalFormatting xmlns:xm="http://schemas.microsoft.com/office/excel/2006/main">
          <x14:cfRule type="containsText" priority="17" operator="containsText" text="Example" id="{6A3D3A67-3662-4206-B244-AE2AE434A048}">
            <xm:f>NOT(ISERROR(SEARCH("Example",'Pre-1950 Space Conditioning'!R9)))</xm:f>
            <x14:dxf>
              <font>
                <color theme="0" tint="-0.34998626667073579"/>
              </font>
            </x14:dxf>
          </x14:cfRule>
          <xm:sqref>R9:AC9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zoomScaleNormal="100" workbookViewId="0">
      <selection activeCell="F10" sqref="F10:F15"/>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1"/>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75" t="s">
        <v>250</v>
      </c>
      <c r="D2" s="175"/>
      <c r="E2" s="175"/>
      <c r="F2" s="175"/>
      <c r="G2" s="175"/>
      <c r="H2" s="175"/>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75"/>
      <c r="D3" s="175"/>
      <c r="E3" s="175"/>
      <c r="F3" s="175"/>
      <c r="G3" s="175"/>
      <c r="H3" s="175"/>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75"/>
      <c r="D4" s="175"/>
      <c r="E4" s="175"/>
      <c r="F4" s="175"/>
      <c r="G4" s="175"/>
      <c r="H4" s="175"/>
      <c r="I4" s="126"/>
      <c r="J4" s="126"/>
    </row>
    <row r="5" spans="2:30" ht="15.75" customHeight="1">
      <c r="R5" s="133"/>
      <c r="S5" s="133"/>
      <c r="T5" s="133"/>
      <c r="U5" s="133"/>
      <c r="V5" s="133"/>
      <c r="W5" s="133"/>
      <c r="X5" s="133"/>
      <c r="Y5" s="133"/>
      <c r="Z5" s="133"/>
      <c r="AA5" s="133"/>
      <c r="AB5" s="133"/>
      <c r="AC5" s="133"/>
    </row>
    <row r="6" spans="2:30" ht="18.75">
      <c r="B6" s="176" t="s">
        <v>251</v>
      </c>
      <c r="C6" s="176"/>
      <c r="D6" s="176"/>
      <c r="E6" s="176"/>
      <c r="F6" s="176"/>
      <c r="G6" s="176"/>
      <c r="H6" s="176"/>
      <c r="I6" s="176"/>
      <c r="J6" s="176"/>
      <c r="K6" s="17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609</v>
      </c>
      <c r="S8" s="17" t="s">
        <v>610</v>
      </c>
      <c r="T8" s="17" t="s">
        <v>611</v>
      </c>
      <c r="U8" s="17" t="s">
        <v>612</v>
      </c>
      <c r="V8" s="17" t="s">
        <v>613</v>
      </c>
      <c r="W8" s="17" t="s">
        <v>614</v>
      </c>
      <c r="X8" s="17" t="s">
        <v>598</v>
      </c>
      <c r="Y8" s="17" t="s">
        <v>615</v>
      </c>
      <c r="Z8" s="17" t="s">
        <v>616</v>
      </c>
      <c r="AA8" s="17" t="s">
        <v>599</v>
      </c>
      <c r="AB8" s="17" t="s">
        <v>617</v>
      </c>
      <c r="AC8" s="17" t="s">
        <v>618</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25.5">
      <c r="B10" s="130" t="s">
        <v>465</v>
      </c>
      <c r="C10" s="155" t="s">
        <v>461</v>
      </c>
      <c r="D10" s="155" t="s">
        <v>493</v>
      </c>
      <c r="E10" s="173">
        <v>55</v>
      </c>
      <c r="F10" s="174">
        <v>60</v>
      </c>
      <c r="G10" s="155">
        <f>24*9/5+32</f>
        <v>75.2</v>
      </c>
      <c r="H10" s="173">
        <v>80</v>
      </c>
      <c r="I10" s="155" t="s">
        <v>299</v>
      </c>
      <c r="J10" s="155" t="s">
        <v>299</v>
      </c>
      <c r="K10" s="173">
        <v>6.7</v>
      </c>
      <c r="L10" s="155">
        <v>21.187999999999999</v>
      </c>
      <c r="M10" s="155">
        <v>0</v>
      </c>
      <c r="N10" s="155">
        <v>0</v>
      </c>
      <c r="O10" s="155">
        <v>0</v>
      </c>
      <c r="P10" s="155" t="s">
        <v>462</v>
      </c>
      <c r="Q10" s="155" t="s">
        <v>299</v>
      </c>
      <c r="R10" s="172" t="s">
        <v>619</v>
      </c>
      <c r="S10" s="170"/>
      <c r="T10" s="170" t="s">
        <v>602</v>
      </c>
      <c r="U10" s="170" t="s">
        <v>605</v>
      </c>
      <c r="V10" s="170"/>
      <c r="W10" s="170"/>
      <c r="X10" s="170">
        <v>3.5</v>
      </c>
      <c r="Y10" s="170"/>
      <c r="Z10" s="170"/>
      <c r="AA10" s="170">
        <v>0.8</v>
      </c>
      <c r="AB10" s="170" t="s">
        <v>606</v>
      </c>
      <c r="AC10" s="170">
        <v>0.78</v>
      </c>
      <c r="AD10" s="125"/>
    </row>
    <row r="11" spans="2:30" ht="25.5">
      <c r="B11" s="130" t="s">
        <v>590</v>
      </c>
      <c r="C11" s="155" t="s">
        <v>461</v>
      </c>
      <c r="D11" s="155" t="s">
        <v>493</v>
      </c>
      <c r="E11" s="173">
        <v>55</v>
      </c>
      <c r="F11" s="174">
        <v>60</v>
      </c>
      <c r="G11" s="155">
        <f t="shared" ref="G11:G15" si="0">24*9/5+32</f>
        <v>75.2</v>
      </c>
      <c r="H11" s="173">
        <v>80</v>
      </c>
      <c r="I11" s="155" t="s">
        <v>299</v>
      </c>
      <c r="J11" s="155" t="s">
        <v>299</v>
      </c>
      <c r="K11" s="173">
        <v>0</v>
      </c>
      <c r="L11" s="155">
        <v>0</v>
      </c>
      <c r="M11" s="155">
        <f>1.5892/10.76</f>
        <v>0.14769516728624535</v>
      </c>
      <c r="N11" s="155">
        <v>0</v>
      </c>
      <c r="O11" s="155">
        <v>0</v>
      </c>
      <c r="P11" s="155" t="s">
        <v>462</v>
      </c>
      <c r="Q11" s="155" t="s">
        <v>299</v>
      </c>
      <c r="R11" s="172" t="s">
        <v>619</v>
      </c>
      <c r="S11" s="170"/>
      <c r="T11" s="170" t="s">
        <v>602</v>
      </c>
      <c r="U11" s="170" t="s">
        <v>605</v>
      </c>
      <c r="V11" s="170"/>
      <c r="W11" s="170"/>
      <c r="X11" s="170">
        <v>3.23</v>
      </c>
      <c r="Y11" s="170"/>
      <c r="Z11" s="170"/>
      <c r="AA11" s="174">
        <v>0.8</v>
      </c>
      <c r="AB11" s="170" t="s">
        <v>606</v>
      </c>
      <c r="AC11" s="170">
        <v>0.78</v>
      </c>
      <c r="AD11" s="125"/>
    </row>
    <row r="12" spans="2:30" ht="25.5">
      <c r="B12" s="130" t="s">
        <v>468</v>
      </c>
      <c r="C12" s="155" t="s">
        <v>461</v>
      </c>
      <c r="D12" s="155" t="s">
        <v>493</v>
      </c>
      <c r="E12" s="173">
        <v>55</v>
      </c>
      <c r="F12" s="174">
        <v>60</v>
      </c>
      <c r="G12" s="155">
        <f t="shared" si="0"/>
        <v>75.2</v>
      </c>
      <c r="H12" s="173">
        <v>80</v>
      </c>
      <c r="I12" s="155" t="s">
        <v>299</v>
      </c>
      <c r="J12" s="155" t="s">
        <v>299</v>
      </c>
      <c r="K12" s="173">
        <v>6.2</v>
      </c>
      <c r="L12" s="155">
        <v>0</v>
      </c>
      <c r="M12" s="155">
        <f>M$11*2</f>
        <v>0.2953903345724907</v>
      </c>
      <c r="N12" s="155">
        <v>1.24</v>
      </c>
      <c r="O12" s="155">
        <v>0</v>
      </c>
      <c r="P12" s="155" t="s">
        <v>462</v>
      </c>
      <c r="Q12" s="155" t="s">
        <v>299</v>
      </c>
      <c r="R12" s="172" t="s">
        <v>619</v>
      </c>
      <c r="S12" s="170"/>
      <c r="T12" s="170" t="s">
        <v>602</v>
      </c>
      <c r="U12" s="170" t="s">
        <v>605</v>
      </c>
      <c r="V12" s="170"/>
      <c r="W12" s="170"/>
      <c r="X12" s="170">
        <v>3.3</v>
      </c>
      <c r="Y12" s="170"/>
      <c r="Z12" s="170"/>
      <c r="AA12" s="174">
        <v>0.8</v>
      </c>
      <c r="AB12" s="170" t="s">
        <v>606</v>
      </c>
      <c r="AC12" s="170">
        <v>0.78</v>
      </c>
      <c r="AD12" s="125"/>
    </row>
    <row r="13" spans="2:30" ht="25.5">
      <c r="B13" s="130" t="s">
        <v>469</v>
      </c>
      <c r="C13" s="155" t="s">
        <v>461</v>
      </c>
      <c r="D13" s="155" t="s">
        <v>493</v>
      </c>
      <c r="E13" s="173">
        <v>55</v>
      </c>
      <c r="F13" s="174">
        <v>60</v>
      </c>
      <c r="G13" s="155">
        <f t="shared" si="0"/>
        <v>75.2</v>
      </c>
      <c r="H13" s="173">
        <v>80</v>
      </c>
      <c r="I13" s="155" t="s">
        <v>299</v>
      </c>
      <c r="J13" s="155" t="s">
        <v>299</v>
      </c>
      <c r="K13" s="173">
        <v>0</v>
      </c>
      <c r="L13" s="155">
        <v>0</v>
      </c>
      <c r="M13" s="155">
        <f t="shared" ref="M13:M15" si="1">M$11*2</f>
        <v>0.2953903345724907</v>
      </c>
      <c r="N13" s="155">
        <v>0</v>
      </c>
      <c r="O13" s="155">
        <v>0</v>
      </c>
      <c r="P13" s="155" t="s">
        <v>462</v>
      </c>
      <c r="Q13" s="155" t="s">
        <v>299</v>
      </c>
      <c r="R13" s="172" t="s">
        <v>619</v>
      </c>
      <c r="S13" s="170"/>
      <c r="T13" s="170" t="s">
        <v>602</v>
      </c>
      <c r="U13" s="170" t="s">
        <v>605</v>
      </c>
      <c r="V13" s="170"/>
      <c r="W13" s="170"/>
      <c r="X13" s="170">
        <v>3.13</v>
      </c>
      <c r="Y13" s="170"/>
      <c r="Z13" s="170"/>
      <c r="AA13" s="174">
        <v>0.8</v>
      </c>
      <c r="AB13" s="170" t="s">
        <v>606</v>
      </c>
      <c r="AC13" s="170">
        <v>0.78</v>
      </c>
      <c r="AD13" s="125"/>
    </row>
    <row r="14" spans="2:30" ht="25.5">
      <c r="B14" s="130" t="s">
        <v>470</v>
      </c>
      <c r="C14" s="155" t="s">
        <v>461</v>
      </c>
      <c r="D14" s="155" t="s">
        <v>493</v>
      </c>
      <c r="E14" s="173">
        <v>55</v>
      </c>
      <c r="F14" s="174">
        <v>60</v>
      </c>
      <c r="G14" s="155">
        <f t="shared" si="0"/>
        <v>75.2</v>
      </c>
      <c r="H14" s="173">
        <v>80</v>
      </c>
      <c r="I14" s="155" t="s">
        <v>299</v>
      </c>
      <c r="J14" s="155" t="s">
        <v>299</v>
      </c>
      <c r="K14" s="173">
        <v>6.7</v>
      </c>
      <c r="L14" s="155">
        <v>0</v>
      </c>
      <c r="M14" s="155">
        <f t="shared" si="1"/>
        <v>0.2953903345724907</v>
      </c>
      <c r="N14" s="155">
        <v>0</v>
      </c>
      <c r="O14" s="155">
        <v>0</v>
      </c>
      <c r="P14" s="155" t="s">
        <v>462</v>
      </c>
      <c r="Q14" s="155" t="s">
        <v>299</v>
      </c>
      <c r="R14" s="172" t="s">
        <v>619</v>
      </c>
      <c r="S14" s="170"/>
      <c r="T14" s="170" t="s">
        <v>602</v>
      </c>
      <c r="U14" s="170" t="s">
        <v>605</v>
      </c>
      <c r="V14" s="170"/>
      <c r="W14" s="170"/>
      <c r="X14" s="170">
        <v>3.23</v>
      </c>
      <c r="Y14" s="170"/>
      <c r="Z14" s="170"/>
      <c r="AA14" s="174">
        <v>0.8</v>
      </c>
      <c r="AB14" s="170" t="s">
        <v>606</v>
      </c>
      <c r="AC14" s="170">
        <v>0.78</v>
      </c>
      <c r="AD14" s="125"/>
    </row>
    <row r="15" spans="2:30" ht="25.5">
      <c r="B15" s="130" t="s">
        <v>471</v>
      </c>
      <c r="C15" s="155" t="s">
        <v>461</v>
      </c>
      <c r="D15" s="155" t="s">
        <v>493</v>
      </c>
      <c r="E15" s="173">
        <v>55</v>
      </c>
      <c r="F15" s="174">
        <v>60</v>
      </c>
      <c r="G15" s="155">
        <f t="shared" si="0"/>
        <v>75.2</v>
      </c>
      <c r="H15" s="173">
        <v>80</v>
      </c>
      <c r="I15" s="155" t="s">
        <v>299</v>
      </c>
      <c r="J15" s="155" t="s">
        <v>299</v>
      </c>
      <c r="K15" s="173">
        <v>6.7</v>
      </c>
      <c r="L15" s="155">
        <v>0</v>
      </c>
      <c r="M15" s="155">
        <f t="shared" si="1"/>
        <v>0.2953903345724907</v>
      </c>
      <c r="N15" s="155">
        <v>0.33</v>
      </c>
      <c r="O15" s="155">
        <v>0</v>
      </c>
      <c r="P15" s="155" t="s">
        <v>462</v>
      </c>
      <c r="Q15" s="155" t="s">
        <v>299</v>
      </c>
      <c r="R15" s="172" t="s">
        <v>619</v>
      </c>
      <c r="S15" s="170"/>
      <c r="T15" s="170" t="s">
        <v>602</v>
      </c>
      <c r="U15" s="170" t="s">
        <v>605</v>
      </c>
      <c r="V15" s="170"/>
      <c r="W15" s="170"/>
      <c r="X15" s="170">
        <v>3.3</v>
      </c>
      <c r="Y15" s="170"/>
      <c r="Z15" s="170"/>
      <c r="AA15" s="174">
        <v>0.8</v>
      </c>
      <c r="AB15" s="170" t="s">
        <v>606</v>
      </c>
      <c r="AC15" s="170">
        <v>0.78</v>
      </c>
      <c r="AD15" s="125"/>
    </row>
    <row r="16" spans="2:30" ht="15.75" customHeight="1"/>
    <row r="17" ht="15.75" customHeight="1"/>
  </sheetData>
  <mergeCells count="2">
    <mergeCell ref="C2:H4"/>
    <mergeCell ref="B6:K6"/>
  </mergeCells>
  <conditionalFormatting sqref="C9:Q9">
    <cfRule type="containsText" dxfId="231" priority="23" operator="containsText" text="Example">
      <formula>NOT(ISERROR(SEARCH("Example",C9)))</formula>
    </cfRule>
  </conditionalFormatting>
  <conditionalFormatting sqref="L10:Q15 C10:D15 G10:G15">
    <cfRule type="containsText" dxfId="230" priority="13" operator="containsText" text="Ex:">
      <formula>NOT(ISERROR(SEARCH("Ex:",C10)))</formula>
    </cfRule>
  </conditionalFormatting>
  <conditionalFormatting sqref="I10:J10">
    <cfRule type="containsText" dxfId="229" priority="12" operator="containsText" text="Ex:">
      <formula>NOT(ISERROR(SEARCH("Ex:",I10)))</formula>
    </cfRule>
  </conditionalFormatting>
  <conditionalFormatting sqref="I11:J13">
    <cfRule type="containsText" dxfId="228" priority="9" operator="containsText" text="Ex:">
      <formula>NOT(ISERROR(SEARCH("Ex:",I11)))</formula>
    </cfRule>
  </conditionalFormatting>
  <conditionalFormatting sqref="I14:J15">
    <cfRule type="containsText" dxfId="227" priority="14" operator="containsText" text="Ex:">
      <formula>NOT(ISERROR(SEARCH("Ex:",I11)))</formula>
    </cfRule>
  </conditionalFormatting>
  <conditionalFormatting sqref="B10:B15">
    <cfRule type="containsText" dxfId="226" priority="11" operator="containsText" text="Example:">
      <formula>NOT(ISERROR(SEARCH("Example:",B10)))</formula>
    </cfRule>
  </conditionalFormatting>
  <conditionalFormatting sqref="B10:B15">
    <cfRule type="containsText" dxfId="225" priority="10" operator="containsText" text="&quot;Example&quot;">
      <formula>NOT(ISERROR(SEARCH("""Example""",B10)))</formula>
    </cfRule>
  </conditionalFormatting>
  <conditionalFormatting sqref="R10:R15">
    <cfRule type="containsText" dxfId="224" priority="5" operator="containsText" text="Ex:">
      <formula>NOT(ISERROR(SEARCH("Ex:",R10)))</formula>
    </cfRule>
  </conditionalFormatting>
  <conditionalFormatting sqref="H10:H15">
    <cfRule type="containsText" dxfId="223" priority="4" operator="containsText" text="Ex:">
      <formula>NOT(ISERROR(SEARCH("Ex:",H10)))</formula>
    </cfRule>
  </conditionalFormatting>
  <conditionalFormatting sqref="E10:E15">
    <cfRule type="containsText" dxfId="222" priority="3" operator="containsText" text="Ex:">
      <formula>NOT(ISERROR(SEARCH("Ex:",E10)))</formula>
    </cfRule>
  </conditionalFormatting>
  <conditionalFormatting sqref="K10:K15">
    <cfRule type="containsText" dxfId="221" priority="2" operator="containsText" text="Ex:">
      <formula>NOT(ISERROR(SEARCH("Ex:",K10)))</formula>
    </cfRule>
  </conditionalFormatting>
  <conditionalFormatting sqref="F10:F15">
    <cfRule type="containsText" dxfId="220" priority="1" operator="containsText" text="Ex:">
      <formula>NOT(ISERROR(SEARCH("Ex:",F10)))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7" operator="containsText" text="Ex:" id="{8984E7ED-D015-46F8-A545-587E96220383}">
            <xm:f>NOT(ISERROR(SEARCH("Ex:",'Pre-1950 Space Conditioning'!S10)))</xm:f>
            <x14:dxf>
              <font>
                <color theme="0" tint="-0.34998626667073579"/>
              </font>
            </x14:dxf>
          </x14:cfRule>
          <xm:sqref>S10:W15 Y10:AC15</xm:sqref>
        </x14:conditionalFormatting>
        <x14:conditionalFormatting xmlns:xm="http://schemas.microsoft.com/office/excel/2006/main">
          <x14:cfRule type="containsText" priority="8" operator="containsText" text="Example" id="{10D5FBF8-6C5E-4104-9D9C-1285EADE379C}">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6" operator="containsText" text="Ex:" id="{FB09E5A2-95D8-4233-91D1-5DE5B4639194}">
            <xm:f>NOT(ISERROR(SEARCH("Ex:",'1950-1980 Space Conditioning'!X10)))</xm:f>
            <x14:dxf>
              <font>
                <color theme="0" tint="-0.34998626667073579"/>
              </font>
            </x14:dxf>
          </x14:cfRule>
          <xm:sqref>X10:X15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20"/>
  <sheetViews>
    <sheetView showGridLines="0" zoomScaleNormal="100" workbookViewId="0">
      <selection activeCell="E11" sqref="E11:F15"/>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1"/>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75" t="s">
        <v>250</v>
      </c>
      <c r="D2" s="175"/>
      <c r="E2" s="175"/>
      <c r="F2" s="175"/>
      <c r="G2" s="175"/>
      <c r="H2" s="175"/>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75"/>
      <c r="D3" s="175"/>
      <c r="E3" s="175"/>
      <c r="F3" s="175"/>
      <c r="G3" s="175"/>
      <c r="H3" s="175"/>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75"/>
      <c r="D4" s="175"/>
      <c r="E4" s="175"/>
      <c r="F4" s="175"/>
      <c r="G4" s="175"/>
      <c r="H4" s="175"/>
      <c r="I4" s="126"/>
      <c r="J4" s="126"/>
    </row>
    <row r="5" spans="2:30" ht="15.75" customHeight="1">
      <c r="R5" s="133"/>
      <c r="S5" s="133"/>
      <c r="T5" s="133"/>
      <c r="U5" s="133"/>
      <c r="V5" s="133"/>
      <c r="W5" s="133"/>
      <c r="X5" s="133"/>
      <c r="Y5" s="133"/>
      <c r="Z5" s="133"/>
      <c r="AA5" s="133"/>
      <c r="AB5" s="133"/>
      <c r="AC5" s="133"/>
    </row>
    <row r="6" spans="2:30" ht="18.75">
      <c r="B6" s="176" t="s">
        <v>251</v>
      </c>
      <c r="C6" s="176"/>
      <c r="D6" s="176"/>
      <c r="E6" s="176"/>
      <c r="F6" s="176"/>
      <c r="G6" s="176"/>
      <c r="H6" s="176"/>
      <c r="I6" s="176"/>
      <c r="J6" s="176"/>
      <c r="K6" s="176"/>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609</v>
      </c>
      <c r="S8" s="17" t="s">
        <v>610</v>
      </c>
      <c r="T8" s="17" t="s">
        <v>611</v>
      </c>
      <c r="U8" s="17" t="s">
        <v>612</v>
      </c>
      <c r="V8" s="17" t="s">
        <v>613</v>
      </c>
      <c r="W8" s="17" t="s">
        <v>614</v>
      </c>
      <c r="X8" s="17" t="s">
        <v>598</v>
      </c>
      <c r="Y8" s="17" t="s">
        <v>615</v>
      </c>
      <c r="Z8" s="17" t="s">
        <v>616</v>
      </c>
      <c r="AA8" s="17" t="s">
        <v>599</v>
      </c>
      <c r="AB8" s="17" t="s">
        <v>617</v>
      </c>
      <c r="AC8" s="17" t="s">
        <v>618</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25.5">
      <c r="B10" s="130" t="s">
        <v>465</v>
      </c>
      <c r="C10" s="144" t="s">
        <v>461</v>
      </c>
      <c r="D10" s="144" t="s">
        <v>493</v>
      </c>
      <c r="E10" s="144">
        <v>60</v>
      </c>
      <c r="F10" s="174">
        <v>63</v>
      </c>
      <c r="G10" s="144">
        <f>24*9/5+32</f>
        <v>75.2</v>
      </c>
      <c r="H10" s="155">
        <v>80</v>
      </c>
      <c r="I10" s="146" t="s">
        <v>299</v>
      </c>
      <c r="J10" s="146" t="s">
        <v>299</v>
      </c>
      <c r="K10" s="144">
        <v>0</v>
      </c>
      <c r="L10" s="144">
        <v>21.187999999999999</v>
      </c>
      <c r="M10" s="144">
        <v>0</v>
      </c>
      <c r="N10" s="144">
        <v>0</v>
      </c>
      <c r="O10" s="144">
        <v>0</v>
      </c>
      <c r="P10" s="144" t="s">
        <v>462</v>
      </c>
      <c r="Q10" s="144" t="s">
        <v>299</v>
      </c>
      <c r="R10" s="172" t="s">
        <v>619</v>
      </c>
      <c r="S10" s="170"/>
      <c r="T10" s="170" t="s">
        <v>602</v>
      </c>
      <c r="U10" s="172" t="s">
        <v>605</v>
      </c>
      <c r="V10" s="170"/>
      <c r="W10" s="170"/>
      <c r="X10" s="170">
        <v>3.67</v>
      </c>
      <c r="Y10" s="170"/>
      <c r="Z10" s="170"/>
      <c r="AA10" s="170">
        <v>0.8</v>
      </c>
      <c r="AB10" s="170" t="s">
        <v>606</v>
      </c>
      <c r="AC10" s="170">
        <v>0.8</v>
      </c>
      <c r="AD10" s="125"/>
    </row>
    <row r="11" spans="2:30" ht="25.5">
      <c r="B11" s="130" t="s">
        <v>590</v>
      </c>
      <c r="C11" s="155" t="s">
        <v>461</v>
      </c>
      <c r="D11" s="155" t="s">
        <v>493</v>
      </c>
      <c r="E11" s="174">
        <v>60</v>
      </c>
      <c r="F11" s="174">
        <v>63</v>
      </c>
      <c r="G11" s="155">
        <f t="shared" ref="G11:G15" si="0">24*9/5+32</f>
        <v>75.2</v>
      </c>
      <c r="H11" s="173">
        <v>80</v>
      </c>
      <c r="I11" s="155" t="s">
        <v>299</v>
      </c>
      <c r="J11" s="155" t="s">
        <v>299</v>
      </c>
      <c r="K11" s="155">
        <v>0</v>
      </c>
      <c r="L11" s="155">
        <v>0</v>
      </c>
      <c r="M11" s="155">
        <f>1.5892/10.76</f>
        <v>0.14769516728624535</v>
      </c>
      <c r="N11" s="155">
        <v>0</v>
      </c>
      <c r="O11" s="155">
        <v>0</v>
      </c>
      <c r="P11" s="155" t="s">
        <v>462</v>
      </c>
      <c r="Q11" s="155" t="s">
        <v>299</v>
      </c>
      <c r="R11" s="172" t="s">
        <v>619</v>
      </c>
      <c r="S11" s="170"/>
      <c r="T11" s="170" t="s">
        <v>602</v>
      </c>
      <c r="U11" s="172" t="s">
        <v>605</v>
      </c>
      <c r="V11" s="170"/>
      <c r="W11" s="170"/>
      <c r="X11" s="170">
        <v>3.23</v>
      </c>
      <c r="Y11" s="170"/>
      <c r="Z11" s="170"/>
      <c r="AA11" s="174">
        <v>0.8</v>
      </c>
      <c r="AB11" s="170" t="s">
        <v>606</v>
      </c>
      <c r="AC11" s="170">
        <v>0.8</v>
      </c>
      <c r="AD11" s="125"/>
    </row>
    <row r="12" spans="2:30" ht="25.5">
      <c r="B12" s="130" t="s">
        <v>468</v>
      </c>
      <c r="C12" s="155" t="s">
        <v>461</v>
      </c>
      <c r="D12" s="155" t="s">
        <v>493</v>
      </c>
      <c r="E12" s="174">
        <v>60</v>
      </c>
      <c r="F12" s="174">
        <v>63</v>
      </c>
      <c r="G12" s="155">
        <f t="shared" si="0"/>
        <v>75.2</v>
      </c>
      <c r="H12" s="173">
        <v>80</v>
      </c>
      <c r="I12" s="155" t="s">
        <v>299</v>
      </c>
      <c r="J12" s="155" t="s">
        <v>299</v>
      </c>
      <c r="K12" s="155">
        <v>6.2</v>
      </c>
      <c r="L12" s="155">
        <v>0</v>
      </c>
      <c r="M12" s="155">
        <f>M$11*2</f>
        <v>0.2953903345724907</v>
      </c>
      <c r="N12" s="155">
        <v>1.24</v>
      </c>
      <c r="O12" s="155">
        <v>0</v>
      </c>
      <c r="P12" s="155" t="s">
        <v>462</v>
      </c>
      <c r="Q12" s="155" t="s">
        <v>299</v>
      </c>
      <c r="R12" s="172" t="s">
        <v>619</v>
      </c>
      <c r="S12" s="170"/>
      <c r="T12" s="170" t="s">
        <v>602</v>
      </c>
      <c r="U12" s="172" t="s">
        <v>605</v>
      </c>
      <c r="V12" s="170"/>
      <c r="W12" s="170"/>
      <c r="X12" s="170">
        <v>3.3</v>
      </c>
      <c r="Y12" s="170"/>
      <c r="Z12" s="170"/>
      <c r="AA12" s="174">
        <v>0.8</v>
      </c>
      <c r="AB12" s="170" t="s">
        <v>606</v>
      </c>
      <c r="AC12" s="170">
        <v>0.8</v>
      </c>
      <c r="AD12" s="125"/>
    </row>
    <row r="13" spans="2:30" ht="25.5">
      <c r="B13" s="130" t="s">
        <v>469</v>
      </c>
      <c r="C13" s="155" t="s">
        <v>461</v>
      </c>
      <c r="D13" s="155" t="s">
        <v>493</v>
      </c>
      <c r="E13" s="174">
        <v>60</v>
      </c>
      <c r="F13" s="174">
        <v>63</v>
      </c>
      <c r="G13" s="155">
        <f t="shared" si="0"/>
        <v>75.2</v>
      </c>
      <c r="H13" s="173">
        <v>80</v>
      </c>
      <c r="I13" s="155" t="s">
        <v>299</v>
      </c>
      <c r="J13" s="155" t="s">
        <v>299</v>
      </c>
      <c r="K13" s="155">
        <v>0</v>
      </c>
      <c r="L13" s="155">
        <v>0</v>
      </c>
      <c r="M13" s="155">
        <f t="shared" ref="M13:M15" si="1">M$11*2</f>
        <v>0.2953903345724907</v>
      </c>
      <c r="N13" s="155">
        <v>0</v>
      </c>
      <c r="O13" s="155">
        <v>0</v>
      </c>
      <c r="P13" s="155" t="s">
        <v>462</v>
      </c>
      <c r="Q13" s="155" t="s">
        <v>299</v>
      </c>
      <c r="R13" s="172" t="s">
        <v>619</v>
      </c>
      <c r="S13" s="170"/>
      <c r="T13" s="170" t="s">
        <v>602</v>
      </c>
      <c r="U13" s="172" t="s">
        <v>605</v>
      </c>
      <c r="V13" s="170"/>
      <c r="W13" s="170"/>
      <c r="X13" s="170">
        <v>3.13</v>
      </c>
      <c r="Y13" s="170"/>
      <c r="Z13" s="170"/>
      <c r="AA13" s="174">
        <v>0.8</v>
      </c>
      <c r="AB13" s="170" t="s">
        <v>606</v>
      </c>
      <c r="AC13" s="170">
        <v>0.8</v>
      </c>
      <c r="AD13" s="125"/>
    </row>
    <row r="14" spans="2:30" ht="25.5">
      <c r="B14" s="130" t="s">
        <v>470</v>
      </c>
      <c r="C14" s="144" t="s">
        <v>461</v>
      </c>
      <c r="D14" s="155" t="s">
        <v>493</v>
      </c>
      <c r="E14" s="174">
        <v>60</v>
      </c>
      <c r="F14" s="174">
        <v>63</v>
      </c>
      <c r="G14" s="155">
        <f t="shared" si="0"/>
        <v>75.2</v>
      </c>
      <c r="H14" s="173">
        <v>80</v>
      </c>
      <c r="I14" s="146" t="s">
        <v>299</v>
      </c>
      <c r="J14" s="146" t="s">
        <v>299</v>
      </c>
      <c r="K14" s="144">
        <v>0</v>
      </c>
      <c r="L14" s="146">
        <v>0</v>
      </c>
      <c r="M14" s="155">
        <f t="shared" si="1"/>
        <v>0.2953903345724907</v>
      </c>
      <c r="N14" s="144">
        <v>0</v>
      </c>
      <c r="O14" s="144">
        <v>0</v>
      </c>
      <c r="P14" s="144" t="s">
        <v>462</v>
      </c>
      <c r="Q14" s="146" t="s">
        <v>299</v>
      </c>
      <c r="R14" s="172" t="s">
        <v>619</v>
      </c>
      <c r="S14" s="170"/>
      <c r="T14" s="170" t="s">
        <v>602</v>
      </c>
      <c r="U14" s="172" t="s">
        <v>605</v>
      </c>
      <c r="V14" s="170"/>
      <c r="W14" s="170"/>
      <c r="X14" s="170">
        <v>3.23</v>
      </c>
      <c r="Y14" s="170"/>
      <c r="Z14" s="170"/>
      <c r="AA14" s="174">
        <v>0.8</v>
      </c>
      <c r="AB14" s="170" t="s">
        <v>606</v>
      </c>
      <c r="AC14" s="170">
        <v>0.8</v>
      </c>
      <c r="AD14" s="125"/>
    </row>
    <row r="15" spans="2:30" ht="25.5">
      <c r="B15" s="130" t="s">
        <v>471</v>
      </c>
      <c r="C15" s="144" t="s">
        <v>461</v>
      </c>
      <c r="D15" s="155" t="s">
        <v>493</v>
      </c>
      <c r="E15" s="174">
        <v>60</v>
      </c>
      <c r="F15" s="174">
        <v>63</v>
      </c>
      <c r="G15" s="155">
        <f t="shared" si="0"/>
        <v>75.2</v>
      </c>
      <c r="H15" s="173">
        <v>80</v>
      </c>
      <c r="I15" s="146" t="s">
        <v>299</v>
      </c>
      <c r="J15" s="146" t="s">
        <v>299</v>
      </c>
      <c r="K15" s="144">
        <v>6.7</v>
      </c>
      <c r="L15" s="146">
        <v>0</v>
      </c>
      <c r="M15" s="155">
        <f t="shared" si="1"/>
        <v>0.2953903345724907</v>
      </c>
      <c r="N15" s="144">
        <v>0.33</v>
      </c>
      <c r="O15" s="144">
        <v>0</v>
      </c>
      <c r="P15" s="144" t="s">
        <v>462</v>
      </c>
      <c r="Q15" s="146" t="s">
        <v>299</v>
      </c>
      <c r="R15" s="172" t="s">
        <v>619</v>
      </c>
      <c r="S15" s="170"/>
      <c r="T15" s="170" t="s">
        <v>602</v>
      </c>
      <c r="U15" s="172" t="s">
        <v>605</v>
      </c>
      <c r="V15" s="170"/>
      <c r="W15" s="170"/>
      <c r="X15" s="170">
        <v>3.5</v>
      </c>
      <c r="Y15" s="170"/>
      <c r="Z15" s="170"/>
      <c r="AA15" s="174">
        <v>0.8</v>
      </c>
      <c r="AB15" s="170" t="s">
        <v>606</v>
      </c>
      <c r="AC15" s="170">
        <v>0.8</v>
      </c>
      <c r="AD15" s="125"/>
    </row>
    <row r="18" spans="2:30" s="10" customFormat="1" ht="5.0999999999999996" customHeight="1">
      <c r="B18" s="133"/>
      <c r="C18" s="133"/>
      <c r="D18" s="133"/>
      <c r="E18" s="133"/>
      <c r="F18" s="133"/>
      <c r="G18" s="133"/>
      <c r="H18" s="133"/>
      <c r="I18" s="133"/>
      <c r="J18" s="133"/>
      <c r="K18" s="133"/>
      <c r="L18" s="133"/>
      <c r="M18" s="133"/>
      <c r="N18" s="133"/>
      <c r="O18" s="133"/>
      <c r="P18" s="133"/>
      <c r="Q18" s="133"/>
      <c r="R18" s="171"/>
      <c r="S18" s="171"/>
      <c r="T18" s="171"/>
      <c r="U18" s="171"/>
      <c r="V18" s="171"/>
      <c r="W18" s="171"/>
      <c r="X18" s="171"/>
      <c r="Y18" s="171"/>
      <c r="Z18" s="171"/>
      <c r="AA18" s="171"/>
      <c r="AB18" s="171"/>
      <c r="AC18" s="171"/>
      <c r="AD18" s="133"/>
    </row>
    <row r="19" spans="2:30" ht="15.75" customHeight="1"/>
    <row r="20" spans="2:30" ht="15.75" customHeight="1"/>
  </sheetData>
  <mergeCells count="2">
    <mergeCell ref="C2:H4"/>
    <mergeCell ref="B6:K6"/>
  </mergeCells>
  <conditionalFormatting sqref="K10:Q15 G10:H15 C10:E10 C11:D15">
    <cfRule type="containsText" dxfId="216" priority="14" operator="containsText" text="Ex:">
      <formula>NOT(ISERROR(SEARCH("Ex:",C10)))</formula>
    </cfRule>
  </conditionalFormatting>
  <conditionalFormatting sqref="C9:H9 K9:Q9">
    <cfRule type="containsText" dxfId="215" priority="13" operator="containsText" text="Example">
      <formula>NOT(ISERROR(SEARCH("Example",C9)))</formula>
    </cfRule>
  </conditionalFormatting>
  <conditionalFormatting sqref="B10:B15">
    <cfRule type="containsText" dxfId="214" priority="10" operator="containsText" text="Example:">
      <formula>NOT(ISERROR(SEARCH("Example:",B10)))</formula>
    </cfRule>
  </conditionalFormatting>
  <conditionalFormatting sqref="B10:B15">
    <cfRule type="containsText" dxfId="213" priority="9" operator="containsText" text="&quot;Example&quot;">
      <formula>NOT(ISERROR(SEARCH("""Example""",B10)))</formula>
    </cfRule>
  </conditionalFormatting>
  <conditionalFormatting sqref="R10:R15">
    <cfRule type="containsText" dxfId="212" priority="4" operator="containsText" text="Ex:">
      <formula>NOT(ISERROR(SEARCH("Ex:",R10)))</formula>
    </cfRule>
  </conditionalFormatting>
  <conditionalFormatting sqref="F10">
    <cfRule type="containsText" dxfId="211" priority="3" operator="containsText" text="Ex:">
      <formula>NOT(ISERROR(SEARCH("Ex:",F10)))</formula>
    </cfRule>
  </conditionalFormatting>
  <conditionalFormatting sqref="E11:E15">
    <cfRule type="containsText" dxfId="210" priority="2" operator="containsText" text="Ex:">
      <formula>NOT(ISERROR(SEARCH("Ex:",E11)))</formula>
    </cfRule>
  </conditionalFormatting>
  <conditionalFormatting sqref="F11:F15">
    <cfRule type="containsText" dxfId="209" priority="1" operator="containsText" text="Ex:">
      <formula>NOT(ISERROR(SEARCH("Ex:",F11)))</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2" operator="containsText" text="Ex:" id="{56230965-83DE-421D-8361-2DC88909C2C6}">
            <xm:f>NOT(ISERROR(SEARCH("Ex:",'1980-2000 Space Conditioning'!I10)))</xm:f>
            <x14:dxf>
              <font>
                <color theme="0" tint="-0.34998626667073579"/>
              </font>
            </x14:dxf>
          </x14:cfRule>
          <xm:sqref>I10:J13</xm:sqref>
        </x14:conditionalFormatting>
        <x14:conditionalFormatting xmlns:xm="http://schemas.microsoft.com/office/excel/2006/main">
          <x14:cfRule type="containsText" priority="11"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1080" operator="containsText" text="Ex:" id="{56230965-83DE-421D-8361-2DC88909C2C6}">
            <xm:f>NOT(ISERROR(SEARCH("Ex:",'1980-2000 Space Conditioning'!I11)))</xm:f>
            <x14:dxf>
              <font>
                <color theme="0" tint="-0.34998626667073579"/>
              </font>
            </x14:dxf>
          </x14:cfRule>
          <xm:sqref>I14:J15</xm:sqref>
        </x14:conditionalFormatting>
        <x14:conditionalFormatting xmlns:xm="http://schemas.microsoft.com/office/excel/2006/main">
          <x14:cfRule type="containsText" priority="6" operator="containsText" text="Ex:" id="{4B8C9DFD-B5C2-4FFE-A028-FE6D1A1A186B}">
            <xm:f>NOT(ISERROR(SEARCH("Ex:",'Pre-1950 Space Conditioning'!S10)))</xm:f>
            <x14:dxf>
              <font>
                <color theme="0" tint="-0.34998626667073579"/>
              </font>
            </x14:dxf>
          </x14:cfRule>
          <xm:sqref>S10:W15 Y10:AC15</xm:sqref>
        </x14:conditionalFormatting>
        <x14:conditionalFormatting xmlns:xm="http://schemas.microsoft.com/office/excel/2006/main">
          <x14:cfRule type="containsText" priority="7" operator="containsText" text="Example" id="{792EF20E-B650-4284-894A-FBFA6D38D9B3}">
            <xm:f>NOT(ISERROR(SEARCH("Example",'Pre-1950 Space Conditioning'!R9)))</xm:f>
            <x14:dxf>
              <font>
                <color theme="0" tint="-0.34998626667073579"/>
              </font>
            </x14:dxf>
          </x14:cfRule>
          <xm:sqref>R9:AC9</xm:sqref>
        </x14:conditionalFormatting>
        <x14:conditionalFormatting xmlns:xm="http://schemas.microsoft.com/office/excel/2006/main">
          <x14:cfRule type="containsText" priority="5" operator="containsText" text="Ex:" id="{8484A7D7-F030-4EBB-B8A6-387C045F003C}">
            <xm:f>NOT(ISERROR(SEARCH("Ex:",'1950-1980 Space Conditioning'!X10)))</xm:f>
            <x14:dxf>
              <font>
                <color theme="0" tint="-0.34998626667073579"/>
              </font>
            </x14:dxf>
          </x14:cfRule>
          <xm:sqref>X10:X15</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A1:AD178"/>
  <sheetViews>
    <sheetView showGridLines="0" zoomScaleNormal="100" workbookViewId="0">
      <selection activeCell="Y18" sqref="Y18"/>
    </sheetView>
  </sheetViews>
  <sheetFormatPr defaultColWidth="9" defaultRowHeight="15.75"/>
  <cols>
    <col min="1" max="1" width="1.25" style="7" customWidth="1"/>
    <col min="2" max="2" width="28.75" style="2" customWidth="1"/>
    <col min="3" max="3" width="11.875" style="2" customWidth="1"/>
    <col min="4" max="4" width="14.375" style="13" customWidth="1"/>
    <col min="5" max="13" width="4.5" style="2" customWidth="1"/>
    <col min="14" max="28" width="5.5" style="2" customWidth="1"/>
    <col min="29" max="29" width="20.375" style="2" customWidth="1"/>
    <col min="30" max="30" width="1.25" style="7" customWidth="1"/>
    <col min="31" max="16384" width="9" style="2"/>
  </cols>
  <sheetData>
    <row r="1" spans="2:30" ht="7.5" customHeight="1">
      <c r="B1" s="133"/>
      <c r="C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75" t="s">
        <v>268</v>
      </c>
      <c r="D2" s="175"/>
      <c r="E2" s="175"/>
      <c r="F2" s="175"/>
      <c r="G2" s="175"/>
      <c r="H2" s="175"/>
      <c r="I2" s="175"/>
      <c r="J2" s="175"/>
      <c r="K2" s="133"/>
      <c r="L2" s="133"/>
      <c r="M2" s="133"/>
      <c r="N2" s="133"/>
      <c r="O2" s="133"/>
      <c r="P2" s="133"/>
      <c r="Q2" s="133"/>
      <c r="R2" s="133"/>
      <c r="S2" s="133"/>
      <c r="T2" s="133"/>
      <c r="U2" s="133"/>
      <c r="V2" s="133"/>
      <c r="W2" s="133"/>
      <c r="X2" s="133"/>
      <c r="Y2" s="133"/>
      <c r="Z2" s="133"/>
      <c r="AA2" s="133"/>
      <c r="AB2" s="133"/>
      <c r="AC2" s="227" t="str">
        <f>Project_Name</f>
        <v>Carbon Free Boston</v>
      </c>
      <c r="AD2" s="227"/>
    </row>
    <row r="3" spans="2:30" s="7" customFormat="1" ht="15.75" customHeight="1">
      <c r="B3" s="131" t="str">
        <f>Project!B3</f>
        <v>Calculation</v>
      </c>
      <c r="C3" s="175"/>
      <c r="D3" s="175"/>
      <c r="E3" s="175"/>
      <c r="F3" s="175"/>
      <c r="G3" s="175"/>
      <c r="H3" s="175"/>
      <c r="I3" s="175"/>
      <c r="J3" s="175"/>
      <c r="K3" s="133"/>
      <c r="L3" s="133"/>
      <c r="M3" s="133"/>
      <c r="N3" s="133"/>
      <c r="O3" s="133"/>
      <c r="P3" s="133"/>
      <c r="Q3" s="133"/>
      <c r="R3" s="133"/>
      <c r="S3" s="133"/>
      <c r="T3" s="133"/>
      <c r="U3" s="133"/>
      <c r="V3" s="133"/>
      <c r="W3" s="133"/>
      <c r="X3" s="133"/>
      <c r="Y3" s="133"/>
      <c r="Z3" s="133"/>
      <c r="AA3" s="133"/>
      <c r="AB3" s="133"/>
      <c r="AC3" s="227" t="str">
        <f>Project_Number</f>
        <v>259104-00</v>
      </c>
      <c r="AD3" s="227"/>
    </row>
    <row r="4" spans="2:30" s="15" customFormat="1">
      <c r="B4" s="125" t="str">
        <f>Project!B4</f>
        <v>Notes</v>
      </c>
      <c r="C4" s="175"/>
      <c r="D4" s="175"/>
      <c r="E4" s="175"/>
      <c r="F4" s="175"/>
      <c r="G4" s="175"/>
      <c r="H4" s="175"/>
      <c r="I4" s="175"/>
      <c r="J4" s="175"/>
      <c r="K4" s="133"/>
      <c r="L4" s="133"/>
      <c r="M4" s="133"/>
      <c r="N4" s="133"/>
      <c r="O4" s="133"/>
      <c r="P4" s="133"/>
      <c r="Q4" s="133"/>
      <c r="R4" s="133"/>
      <c r="S4" s="133"/>
      <c r="T4" s="133"/>
      <c r="U4" s="133"/>
      <c r="V4" s="133"/>
      <c r="W4" s="133"/>
      <c r="X4" s="133"/>
      <c r="Y4" s="133"/>
      <c r="Z4" s="133"/>
      <c r="AA4" s="133"/>
      <c r="AB4" s="133"/>
      <c r="AC4" s="133"/>
      <c r="AD4" s="133"/>
    </row>
    <row r="5" spans="2:30" ht="27">
      <c r="B5" s="133"/>
      <c r="C5" s="133"/>
      <c r="D5" s="18"/>
      <c r="E5" s="18"/>
      <c r="F5" s="18"/>
      <c r="G5" s="18"/>
      <c r="H5" s="18"/>
      <c r="I5" s="18"/>
      <c r="J5" s="18"/>
      <c r="K5" s="18"/>
      <c r="L5" s="18"/>
      <c r="M5" s="18"/>
      <c r="N5" s="18"/>
      <c r="O5" s="18"/>
      <c r="P5" s="18"/>
      <c r="Q5" s="18"/>
      <c r="R5" s="18"/>
      <c r="S5" s="18"/>
      <c r="T5" s="18"/>
      <c r="U5" s="18"/>
      <c r="V5" s="18"/>
      <c r="W5" s="18"/>
      <c r="X5" s="18"/>
      <c r="Y5" s="18"/>
      <c r="Z5" s="18"/>
      <c r="AA5" s="18"/>
      <c r="AB5" s="18"/>
      <c r="AC5" s="133"/>
      <c r="AD5" s="133"/>
    </row>
    <row r="6" spans="2:30" s="7" customFormat="1">
      <c r="B6" s="133"/>
      <c r="C6" s="133"/>
      <c r="D6" s="1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row>
    <row r="7" spans="2:30" s="7" customFormat="1" ht="18.75">
      <c r="B7" s="176" t="s">
        <v>214</v>
      </c>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27" t="s">
        <v>8</v>
      </c>
      <c r="AD7" s="127"/>
    </row>
    <row r="8" spans="2:30" s="10" customFormat="1" ht="5.0999999999999996" customHeight="1">
      <c r="B8" s="11"/>
      <c r="C8" s="11"/>
      <c r="D8" s="11"/>
      <c r="E8" s="11"/>
      <c r="F8" s="11"/>
      <c r="G8" s="12"/>
    </row>
    <row r="9" spans="2:30">
      <c r="B9" s="132"/>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4">
        <v>0</v>
      </c>
      <c r="AC9" s="133"/>
      <c r="AD9" s="133"/>
    </row>
    <row r="10" spans="2:30" ht="15.75" customHeight="1">
      <c r="B10" s="225" t="str">
        <f>$B$7&amp;" - "&amp;C10</f>
        <v>Occupancy - Office</v>
      </c>
      <c r="C10" s="226" t="s">
        <v>465</v>
      </c>
      <c r="D10" s="16" t="s">
        <v>293</v>
      </c>
      <c r="E10" s="101">
        <v>0.1</v>
      </c>
      <c r="F10" s="101">
        <v>0.1</v>
      </c>
      <c r="G10" s="101">
        <v>0.1</v>
      </c>
      <c r="H10" s="101">
        <v>0.1</v>
      </c>
      <c r="I10" s="101">
        <v>0.1</v>
      </c>
      <c r="J10" s="101">
        <v>0.1</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0.3</v>
      </c>
      <c r="AA10" s="101">
        <v>0.1</v>
      </c>
      <c r="AB10" s="101">
        <v>0.1</v>
      </c>
      <c r="AC10" s="228" t="s">
        <v>467</v>
      </c>
      <c r="AD10" s="133"/>
    </row>
    <row r="11" spans="2:30">
      <c r="B11" s="225"/>
      <c r="C11" s="226"/>
      <c r="D11" s="16" t="s">
        <v>294</v>
      </c>
      <c r="E11" s="101">
        <v>0.1</v>
      </c>
      <c r="F11" s="101">
        <v>0.1</v>
      </c>
      <c r="G11" s="101">
        <v>0.1</v>
      </c>
      <c r="H11" s="101">
        <v>0.1</v>
      </c>
      <c r="I11" s="101">
        <v>0.1</v>
      </c>
      <c r="J11" s="101">
        <v>0.1</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0.1</v>
      </c>
      <c r="AB11" s="101">
        <v>0.1</v>
      </c>
      <c r="AC11" s="229"/>
      <c r="AD11" s="133"/>
    </row>
    <row r="12" spans="2:30">
      <c r="B12" s="225"/>
      <c r="C12" s="226"/>
      <c r="D12" s="16" t="s">
        <v>295</v>
      </c>
      <c r="E12" s="101">
        <v>0.1</v>
      </c>
      <c r="F12" s="101">
        <v>0.1</v>
      </c>
      <c r="G12" s="101">
        <v>0.1</v>
      </c>
      <c r="H12" s="101">
        <v>0.1</v>
      </c>
      <c r="I12" s="101">
        <v>0.1</v>
      </c>
      <c r="J12" s="101">
        <v>0.1</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0.1</v>
      </c>
      <c r="AB12" s="101">
        <v>0.1</v>
      </c>
      <c r="AC12" s="230"/>
      <c r="AD12" s="133"/>
    </row>
    <row r="13" spans="2:30" ht="15.75" customHeight="1">
      <c r="B13" s="225" t="str">
        <f>$B$7&amp;" - "&amp;C13</f>
        <v xml:space="preserve">Occupancy - </v>
      </c>
      <c r="C13" s="226"/>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8"/>
      <c r="AD13" s="133"/>
    </row>
    <row r="14" spans="2:30">
      <c r="B14" s="225"/>
      <c r="C14" s="226"/>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9"/>
      <c r="AD14" s="133"/>
    </row>
    <row r="15" spans="2:30">
      <c r="B15" s="225"/>
      <c r="C15" s="226"/>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0"/>
      <c r="AD15" s="133"/>
    </row>
    <row r="16" spans="2:30">
      <c r="B16" s="225" t="str">
        <f>$B$7&amp;" - "&amp;C16</f>
        <v xml:space="preserve">Occupancy - </v>
      </c>
      <c r="C16" s="226"/>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c r="AD16" s="133"/>
    </row>
    <row r="17" spans="2:29">
      <c r="B17" s="225"/>
      <c r="C17" s="226"/>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5"/>
      <c r="C18" s="226"/>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s="15" customFormat="1">
      <c r="B19" s="225" t="str">
        <f>$B$7&amp;" - "&amp;C19</f>
        <v xml:space="preserve">Occupancy - </v>
      </c>
      <c r="C19" s="226"/>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s="15" customFormat="1">
      <c r="B20" s="225"/>
      <c r="C20" s="226"/>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s="15" customFormat="1">
      <c r="B21" s="225"/>
      <c r="C21" s="226"/>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s="15" customFormat="1">
      <c r="B22" s="225" t="str">
        <f>$B$7&amp;" - "&amp;C22</f>
        <v xml:space="preserve">Occupancy - </v>
      </c>
      <c r="C22" s="226"/>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s="15" customFormat="1">
      <c r="B23" s="225"/>
      <c r="C23" s="226"/>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s="15" customFormat="1">
      <c r="B24" s="225"/>
      <c r="C24" s="226"/>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s="15" customFormat="1">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row>
    <row r="26" spans="2:29" s="15" customFormat="1">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row>
    <row r="27" spans="2:29" s="15" customFormat="1">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row>
    <row r="28" spans="2:29" s="15" customFormat="1">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row>
    <row r="29" spans="2:29" s="15" customFormat="1">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row>
    <row r="30" spans="2:29" s="15" customFormat="1">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row>
    <row r="31" spans="2:29" s="15" customFormat="1">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row>
    <row r="32" spans="2:29" s="15" customFormat="1">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row>
    <row r="33" spans="2:30" s="15" customFormat="1">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row>
    <row r="34" spans="2:30" s="15" customFormat="1">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row>
    <row r="35" spans="2:30" s="15" customFormat="1">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row>
    <row r="36" spans="2:30" s="15" customFormat="1">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row>
    <row r="37" spans="2:30" s="15" customFormat="1">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row>
    <row r="38" spans="2:30" s="15" customFormat="1">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row>
    <row r="39" spans="2:30" s="15" customFormat="1">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row>
    <row r="40" spans="2:30" s="15" customFormat="1">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row>
    <row r="42" spans="2:30" ht="18.75">
      <c r="B42" s="176" t="s">
        <v>296</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27" t="s">
        <v>8</v>
      </c>
      <c r="AD42" s="127"/>
    </row>
    <row r="43" spans="2:30" s="10" customFormat="1" ht="5.0999999999999996" customHeight="1">
      <c r="B43" s="11"/>
      <c r="C43" s="11"/>
      <c r="D43" s="11"/>
      <c r="E43" s="11"/>
      <c r="F43" s="11"/>
      <c r="G43" s="12"/>
    </row>
    <row r="44" spans="2:30">
      <c r="B44" s="132"/>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4">
        <v>0</v>
      </c>
      <c r="AC44" s="133"/>
      <c r="AD44" s="133"/>
    </row>
    <row r="45" spans="2:30" ht="15.75" customHeight="1">
      <c r="B45" s="225" t="str">
        <f>$B$42&amp;" - "&amp;C45</f>
        <v>Lighting - Office</v>
      </c>
      <c r="C45" s="226" t="s">
        <v>465</v>
      </c>
      <c r="D45" s="16" t="s">
        <v>293</v>
      </c>
      <c r="E45" s="101">
        <v>0.05</v>
      </c>
      <c r="F45" s="101">
        <v>0.05</v>
      </c>
      <c r="G45" s="101">
        <v>0.05</v>
      </c>
      <c r="H45" s="101">
        <v>0.05</v>
      </c>
      <c r="I45" s="101">
        <v>0.05</v>
      </c>
      <c r="J45" s="101">
        <v>0.05</v>
      </c>
      <c r="K45" s="101">
        <v>0.2</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8" t="s">
        <v>467</v>
      </c>
      <c r="AD45" s="133"/>
    </row>
    <row r="46" spans="2:30">
      <c r="B46" s="225"/>
      <c r="C46" s="226"/>
      <c r="D46" s="16" t="s">
        <v>294</v>
      </c>
      <c r="E46" s="101">
        <v>0.05</v>
      </c>
      <c r="F46" s="101">
        <v>0.05</v>
      </c>
      <c r="G46" s="101">
        <v>0.05</v>
      </c>
      <c r="H46" s="101">
        <v>0.05</v>
      </c>
      <c r="I46" s="101">
        <v>0.05</v>
      </c>
      <c r="J46" s="101">
        <v>0.05</v>
      </c>
      <c r="K46" s="101">
        <v>0.1</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9"/>
      <c r="AD46" s="133"/>
    </row>
    <row r="47" spans="2:30">
      <c r="B47" s="225"/>
      <c r="C47" s="226"/>
      <c r="D47" s="16" t="s">
        <v>295</v>
      </c>
      <c r="E47" s="101">
        <v>0.05</v>
      </c>
      <c r="F47" s="101">
        <v>0.05</v>
      </c>
      <c r="G47" s="101">
        <v>0.05</v>
      </c>
      <c r="H47" s="101">
        <v>0.05</v>
      </c>
      <c r="I47" s="101">
        <v>0.05</v>
      </c>
      <c r="J47" s="101">
        <v>0.05</v>
      </c>
      <c r="K47" s="101">
        <v>0.1</v>
      </c>
      <c r="L47" s="101">
        <v>0.1</v>
      </c>
      <c r="M47" s="101">
        <v>0.1</v>
      </c>
      <c r="N47" s="101">
        <v>0.1</v>
      </c>
      <c r="O47" s="101">
        <v>0.4</v>
      </c>
      <c r="P47" s="101">
        <v>0.4</v>
      </c>
      <c r="Q47" s="101">
        <v>0.6</v>
      </c>
      <c r="R47" s="101">
        <v>0.6</v>
      </c>
      <c r="S47" s="101">
        <v>0.6</v>
      </c>
      <c r="T47" s="101">
        <v>0.6</v>
      </c>
      <c r="U47" s="101">
        <v>0.6</v>
      </c>
      <c r="V47" s="101">
        <v>0.4</v>
      </c>
      <c r="W47" s="101">
        <v>0.2</v>
      </c>
      <c r="X47" s="101">
        <v>0.2</v>
      </c>
      <c r="Y47" s="101">
        <v>0.2</v>
      </c>
      <c r="Z47" s="101">
        <v>0.2</v>
      </c>
      <c r="AA47" s="101">
        <v>0.05</v>
      </c>
      <c r="AB47" s="101">
        <v>0.05</v>
      </c>
      <c r="AC47" s="230"/>
      <c r="AD47" s="133"/>
    </row>
    <row r="48" spans="2:30" ht="15.75" customHeight="1">
      <c r="B48" s="225" t="str">
        <f>$B$42&amp;" - "&amp;C48</f>
        <v xml:space="preserve">Lighting - </v>
      </c>
      <c r="C48" s="226"/>
      <c r="D48" s="16" t="s">
        <v>293</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8"/>
      <c r="AD48" s="133"/>
    </row>
    <row r="49" spans="2:29">
      <c r="B49" s="225"/>
      <c r="C49" s="226"/>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9"/>
    </row>
    <row r="50" spans="2:29">
      <c r="B50" s="225"/>
      <c r="C50" s="226"/>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0"/>
    </row>
    <row r="51" spans="2:29">
      <c r="B51" s="225" t="str">
        <f>$B$42&amp;" - "&amp;C51</f>
        <v xml:space="preserve">Lighting - </v>
      </c>
      <c r="C51" s="226"/>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5"/>
      <c r="C52" s="226"/>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5"/>
      <c r="C53" s="226"/>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s="15" customFormat="1">
      <c r="B54" s="225" t="str">
        <f>$B$42&amp;" - "&amp;C54</f>
        <v xml:space="preserve">Lighting - </v>
      </c>
      <c r="C54" s="226"/>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s="15" customFormat="1">
      <c r="B55" s="225"/>
      <c r="C55" s="226"/>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s="15" customFormat="1">
      <c r="B56" s="225"/>
      <c r="C56" s="226"/>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s="15" customFormat="1">
      <c r="B57" s="225" t="str">
        <f>$B$42&amp;" - "&amp;C57</f>
        <v xml:space="preserve">Lighting - </v>
      </c>
      <c r="C57" s="226"/>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s="15" customFormat="1">
      <c r="B58" s="225"/>
      <c r="C58" s="226"/>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s="15" customFormat="1">
      <c r="B59" s="225"/>
      <c r="C59" s="226"/>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s="15" customFormat="1">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row>
    <row r="61" spans="2:29" s="15" customFormat="1">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row>
    <row r="62" spans="2:29" s="15" customFormat="1">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row>
    <row r="63" spans="2:29" s="15" customFormat="1">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row>
    <row r="64" spans="2:29" s="15" customFormat="1">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row>
    <row r="65" spans="2:30" s="15" customFormat="1">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row>
    <row r="66" spans="2:30" s="15" customFormat="1">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row>
    <row r="67" spans="2:30" s="15" customFormat="1">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row>
    <row r="68" spans="2:30" s="15" customFormat="1">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row>
    <row r="69" spans="2:30" s="15" customFormat="1">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row>
    <row r="70" spans="2:30" s="15" customFormat="1">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row>
    <row r="71" spans="2:30" s="15" customFormat="1">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row>
    <row r="72" spans="2:30" s="15" customFormat="1">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row>
    <row r="73" spans="2:30" s="15" customFormat="1">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row>
    <row r="74" spans="2:30" s="15" customFormat="1">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row>
    <row r="75" spans="2:30" s="15" customFormat="1">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row>
    <row r="76" spans="2:30" s="15" customFormat="1">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row>
    <row r="77" spans="2:30" ht="18.75">
      <c r="B77" s="176" t="s">
        <v>297</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27" t="s">
        <v>8</v>
      </c>
      <c r="AD77" s="127"/>
    </row>
    <row r="78" spans="2:30" s="10" customFormat="1" ht="5.0999999999999996" customHeight="1">
      <c r="B78" s="11"/>
      <c r="C78" s="11"/>
      <c r="D78" s="11"/>
      <c r="E78" s="11"/>
      <c r="F78" s="11"/>
      <c r="G78" s="12"/>
    </row>
    <row r="79" spans="2:30">
      <c r="B79" s="132"/>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4">
        <v>0</v>
      </c>
      <c r="AC79" s="133"/>
      <c r="AD79" s="133"/>
    </row>
    <row r="80" spans="2:30" ht="15.75" customHeight="1">
      <c r="B80" s="225" t="str">
        <f>$B$77&amp;" - "&amp;C80</f>
        <v>Receptacles - Electric and Gas Loads</v>
      </c>
      <c r="C80" s="226" t="s">
        <v>503</v>
      </c>
      <c r="D80" s="16" t="s">
        <v>293</v>
      </c>
      <c r="E80" s="101">
        <v>0.2</v>
      </c>
      <c r="F80" s="101">
        <v>0.2</v>
      </c>
      <c r="G80" s="101">
        <v>0.2</v>
      </c>
      <c r="H80" s="101">
        <v>0.2</v>
      </c>
      <c r="I80" s="101">
        <v>0.2</v>
      </c>
      <c r="J80" s="101">
        <v>0.2</v>
      </c>
      <c r="K80" s="101">
        <v>0.4</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8" t="s">
        <v>467</v>
      </c>
      <c r="AD80" s="133"/>
    </row>
    <row r="81" spans="2:29">
      <c r="B81" s="225"/>
      <c r="C81" s="226"/>
      <c r="D81" s="16" t="s">
        <v>294</v>
      </c>
      <c r="E81" s="101">
        <v>0.15</v>
      </c>
      <c r="F81" s="101">
        <v>0.15</v>
      </c>
      <c r="G81" s="101">
        <v>0.15</v>
      </c>
      <c r="H81" s="101">
        <v>0.15</v>
      </c>
      <c r="I81" s="101">
        <v>0.15</v>
      </c>
      <c r="J81" s="101">
        <v>0.15</v>
      </c>
      <c r="K81" s="101">
        <v>0.3</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9"/>
    </row>
    <row r="82" spans="2:29">
      <c r="B82" s="225"/>
      <c r="C82" s="226"/>
      <c r="D82" s="16" t="s">
        <v>295</v>
      </c>
      <c r="E82" s="101">
        <v>0.15</v>
      </c>
      <c r="F82" s="101">
        <v>0.15</v>
      </c>
      <c r="G82" s="101">
        <v>0.15</v>
      </c>
      <c r="H82" s="101">
        <v>0.15</v>
      </c>
      <c r="I82" s="101">
        <v>0.15</v>
      </c>
      <c r="J82" s="101">
        <v>0.15</v>
      </c>
      <c r="K82" s="101">
        <v>0.3</v>
      </c>
      <c r="L82" s="101">
        <v>0.3</v>
      </c>
      <c r="M82" s="101">
        <v>0.3</v>
      </c>
      <c r="N82" s="101">
        <v>0.3</v>
      </c>
      <c r="O82" s="101">
        <v>0.6</v>
      </c>
      <c r="P82" s="101">
        <v>0.6</v>
      </c>
      <c r="Q82" s="101">
        <v>0.8</v>
      </c>
      <c r="R82" s="101">
        <v>0.8</v>
      </c>
      <c r="S82" s="101">
        <v>0.8</v>
      </c>
      <c r="T82" s="101">
        <v>0.8</v>
      </c>
      <c r="U82" s="101">
        <v>0.8</v>
      </c>
      <c r="V82" s="101">
        <v>0.6</v>
      </c>
      <c r="W82" s="101">
        <v>0.4</v>
      </c>
      <c r="X82" s="101">
        <v>0.4</v>
      </c>
      <c r="Y82" s="101">
        <v>0.4</v>
      </c>
      <c r="Z82" s="101">
        <v>0.4</v>
      </c>
      <c r="AA82" s="101">
        <v>0.15</v>
      </c>
      <c r="AB82" s="101">
        <v>0.15</v>
      </c>
      <c r="AC82" s="230"/>
    </row>
    <row r="83" spans="2:29" ht="15.75" customHeight="1">
      <c r="B83" s="225" t="str">
        <f>$B$77&amp;" - "&amp;C83</f>
        <v xml:space="preserve">Receptacles - </v>
      </c>
      <c r="C83" s="226"/>
      <c r="D83" s="16" t="s">
        <v>293</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8"/>
    </row>
    <row r="84" spans="2:29">
      <c r="B84" s="225"/>
      <c r="C84" s="226"/>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9"/>
    </row>
    <row r="85" spans="2:29">
      <c r="B85" s="225"/>
      <c r="C85" s="226"/>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0"/>
    </row>
    <row r="86" spans="2:29">
      <c r="B86" s="225" t="str">
        <f>$B$77&amp;" - "&amp;C86</f>
        <v xml:space="preserve">Receptacles - </v>
      </c>
      <c r="C86" s="226"/>
      <c r="D86" s="16" t="s">
        <v>293</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8"/>
    </row>
    <row r="87" spans="2:29">
      <c r="B87" s="225"/>
      <c r="C87" s="226"/>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9"/>
    </row>
    <row r="88" spans="2:29">
      <c r="B88" s="225"/>
      <c r="C88" s="226"/>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0"/>
    </row>
    <row r="89" spans="2:29" s="15" customFormat="1">
      <c r="B89" s="225" t="str">
        <f>$B$77&amp;" - "&amp;C89</f>
        <v xml:space="preserve">Receptacles - </v>
      </c>
      <c r="C89" s="226"/>
      <c r="D89" s="16" t="s">
        <v>293</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8"/>
    </row>
    <row r="90" spans="2:29" s="15" customFormat="1">
      <c r="B90" s="225"/>
      <c r="C90" s="226"/>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9"/>
    </row>
    <row r="91" spans="2:29" s="15" customFormat="1">
      <c r="B91" s="225"/>
      <c r="C91" s="226"/>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0"/>
    </row>
    <row r="92" spans="2:29" s="15" customFormat="1">
      <c r="B92" s="225" t="str">
        <f>$B$77&amp;" - "&amp;C92</f>
        <v xml:space="preserve">Receptacles - </v>
      </c>
      <c r="C92" s="226"/>
      <c r="D92" s="16" t="s">
        <v>293</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8"/>
    </row>
    <row r="93" spans="2:29" s="15" customFormat="1">
      <c r="B93" s="225"/>
      <c r="C93" s="226"/>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9"/>
    </row>
    <row r="94" spans="2:29" s="15" customFormat="1">
      <c r="B94" s="225"/>
      <c r="C94" s="226"/>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0"/>
    </row>
    <row r="112" spans="2:30" s="88" customFormat="1" ht="18.75">
      <c r="B112" s="176" t="s">
        <v>298</v>
      </c>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c r="Z112" s="176"/>
      <c r="AA112" s="176"/>
      <c r="AB112" s="176"/>
      <c r="AC112" s="127" t="s">
        <v>8</v>
      </c>
      <c r="AD112" s="127"/>
    </row>
    <row r="113" spans="2:29" s="10" customFormat="1" ht="5.0999999999999996" customHeight="1">
      <c r="B113" s="11"/>
      <c r="C113" s="11"/>
      <c r="D113" s="11"/>
      <c r="E113" s="11"/>
      <c r="F113" s="11"/>
      <c r="G113" s="12"/>
    </row>
    <row r="114" spans="2:29" s="88" customFormat="1">
      <c r="B114" s="132"/>
      <c r="C114" s="17" t="s">
        <v>227</v>
      </c>
      <c r="D114" s="17" t="s">
        <v>269</v>
      </c>
      <c r="E114" s="17" t="s">
        <v>270</v>
      </c>
      <c r="F114" s="17" t="s">
        <v>271</v>
      </c>
      <c r="G114" s="17" t="s">
        <v>272</v>
      </c>
      <c r="H114" s="17" t="s">
        <v>273</v>
      </c>
      <c r="I114" s="17" t="s">
        <v>274</v>
      </c>
      <c r="J114" s="17" t="s">
        <v>275</v>
      </c>
      <c r="K114" s="17" t="s">
        <v>276</v>
      </c>
      <c r="L114" s="17" t="s">
        <v>277</v>
      </c>
      <c r="M114" s="17" t="s">
        <v>278</v>
      </c>
      <c r="N114" s="17" t="s">
        <v>279</v>
      </c>
      <c r="O114" s="17" t="s">
        <v>280</v>
      </c>
      <c r="P114" s="17" t="s">
        <v>281</v>
      </c>
      <c r="Q114" s="17" t="s">
        <v>282</v>
      </c>
      <c r="R114" s="17" t="s">
        <v>283</v>
      </c>
      <c r="S114" s="17" t="s">
        <v>284</v>
      </c>
      <c r="T114" s="17" t="s">
        <v>285</v>
      </c>
      <c r="U114" s="17" t="s">
        <v>286</v>
      </c>
      <c r="V114" s="17" t="s">
        <v>287</v>
      </c>
      <c r="W114" s="17" t="s">
        <v>288</v>
      </c>
      <c r="X114" s="17" t="s">
        <v>289</v>
      </c>
      <c r="Y114" s="17" t="s">
        <v>290</v>
      </c>
      <c r="Z114" s="17" t="s">
        <v>291</v>
      </c>
      <c r="AA114" s="17" t="s">
        <v>292</v>
      </c>
      <c r="AB114" s="154">
        <v>0</v>
      </c>
      <c r="AC114" s="133"/>
    </row>
    <row r="115" spans="2:29" s="88" customFormat="1" ht="15.75" customHeight="1">
      <c r="B115" s="225" t="str">
        <f>$B$112&amp;" - "&amp;C115</f>
        <v>Domestic Hot Water - Office</v>
      </c>
      <c r="C115" s="226" t="s">
        <v>465</v>
      </c>
      <c r="D115" s="16" t="s">
        <v>293</v>
      </c>
      <c r="E115" s="101">
        <v>0.04</v>
      </c>
      <c r="F115" s="101">
        <v>0.05</v>
      </c>
      <c r="G115" s="101">
        <v>0.05</v>
      </c>
      <c r="H115" s="101">
        <v>0.04</v>
      </c>
      <c r="I115" s="101">
        <v>0.04</v>
      </c>
      <c r="J115" s="101">
        <v>0.04</v>
      </c>
      <c r="K115" s="101">
        <v>0.04</v>
      </c>
      <c r="L115" s="101">
        <v>0.15</v>
      </c>
      <c r="M115" s="101">
        <v>0.23</v>
      </c>
      <c r="N115" s="101">
        <v>0.32</v>
      </c>
      <c r="O115" s="101">
        <v>0.41</v>
      </c>
      <c r="P115" s="101">
        <v>0.56999999999999995</v>
      </c>
      <c r="Q115" s="101">
        <v>0.62</v>
      </c>
      <c r="R115" s="101">
        <v>0.61</v>
      </c>
      <c r="S115" s="101">
        <v>0.5</v>
      </c>
      <c r="T115" s="101">
        <v>0.45</v>
      </c>
      <c r="U115" s="101">
        <v>0.46</v>
      </c>
      <c r="V115" s="101">
        <v>0.47</v>
      </c>
      <c r="W115" s="101">
        <v>0.42</v>
      </c>
      <c r="X115" s="101">
        <v>0.34</v>
      </c>
      <c r="Y115" s="101">
        <v>0.33</v>
      </c>
      <c r="Z115" s="101">
        <v>0.23</v>
      </c>
      <c r="AA115" s="101">
        <v>0.13</v>
      </c>
      <c r="AB115" s="101">
        <v>0.08</v>
      </c>
      <c r="AC115" s="228" t="s">
        <v>467</v>
      </c>
    </row>
    <row r="116" spans="2:29" s="88" customFormat="1">
      <c r="B116" s="225"/>
      <c r="C116" s="226"/>
      <c r="D116" s="16" t="s">
        <v>294</v>
      </c>
      <c r="E116" s="101">
        <v>0.11</v>
      </c>
      <c r="F116" s="101">
        <v>0.1</v>
      </c>
      <c r="G116" s="101">
        <v>0.08</v>
      </c>
      <c r="H116" s="101">
        <v>0.06</v>
      </c>
      <c r="I116" s="101">
        <v>0.06</v>
      </c>
      <c r="J116" s="101">
        <v>0.06</v>
      </c>
      <c r="K116" s="101">
        <v>7.0000000000000007E-2</v>
      </c>
      <c r="L116" s="101">
        <v>0.2</v>
      </c>
      <c r="M116" s="101">
        <v>0.24</v>
      </c>
      <c r="N116" s="101">
        <v>0.27</v>
      </c>
      <c r="O116" s="101">
        <v>0.42</v>
      </c>
      <c r="P116" s="101">
        <v>0.54</v>
      </c>
      <c r="Q116" s="101">
        <v>0.59</v>
      </c>
      <c r="R116" s="101">
        <v>0.6</v>
      </c>
      <c r="S116" s="101">
        <v>0.49</v>
      </c>
      <c r="T116" s="101">
        <v>0.48</v>
      </c>
      <c r="U116" s="101">
        <v>0.47</v>
      </c>
      <c r="V116" s="101">
        <v>0.46</v>
      </c>
      <c r="W116" s="101">
        <v>0.44</v>
      </c>
      <c r="X116" s="101">
        <v>0.36</v>
      </c>
      <c r="Y116" s="101">
        <v>0.28999999999999998</v>
      </c>
      <c r="Z116" s="101">
        <v>0.22</v>
      </c>
      <c r="AA116" s="101">
        <v>0.16</v>
      </c>
      <c r="AB116" s="101">
        <v>0.13</v>
      </c>
      <c r="AC116" s="229"/>
    </row>
    <row r="117" spans="2:29" s="88" customFormat="1">
      <c r="B117" s="225"/>
      <c r="C117" s="226"/>
      <c r="D117" s="16" t="s">
        <v>295</v>
      </c>
      <c r="E117" s="101">
        <v>7.0000000000000007E-2</v>
      </c>
      <c r="F117" s="101">
        <v>7.0000000000000007E-2</v>
      </c>
      <c r="G117" s="101">
        <v>7.0000000000000007E-2</v>
      </c>
      <c r="H117" s="101">
        <v>0.06</v>
      </c>
      <c r="I117" s="101">
        <v>0.06</v>
      </c>
      <c r="J117" s="101">
        <v>0.06</v>
      </c>
      <c r="K117" s="101">
        <v>7.0000000000000007E-2</v>
      </c>
      <c r="L117" s="101">
        <v>0.1</v>
      </c>
      <c r="M117" s="101">
        <v>0.12</v>
      </c>
      <c r="N117" s="101">
        <v>0.14000000000000001</v>
      </c>
      <c r="O117" s="101">
        <v>0.28999999999999998</v>
      </c>
      <c r="P117" s="101">
        <v>0.31</v>
      </c>
      <c r="Q117" s="101">
        <v>0.36</v>
      </c>
      <c r="R117" s="101">
        <v>0.36</v>
      </c>
      <c r="S117" s="101">
        <v>0.34</v>
      </c>
      <c r="T117" s="101">
        <v>0.35</v>
      </c>
      <c r="U117" s="101">
        <v>0.37</v>
      </c>
      <c r="V117" s="101">
        <v>0.34</v>
      </c>
      <c r="W117" s="101">
        <v>0.25</v>
      </c>
      <c r="X117" s="101">
        <v>0.27</v>
      </c>
      <c r="Y117" s="101">
        <v>0.21</v>
      </c>
      <c r="Z117" s="101">
        <v>0.16</v>
      </c>
      <c r="AA117" s="101">
        <v>0.1</v>
      </c>
      <c r="AB117" s="101">
        <v>0.06</v>
      </c>
      <c r="AC117" s="230"/>
    </row>
    <row r="118" spans="2:29" s="88" customFormat="1" ht="15.75" customHeight="1">
      <c r="B118" s="225" t="str">
        <f>$B$112&amp;" - "&amp;C118</f>
        <v xml:space="preserve">Domestic Hot Water - </v>
      </c>
      <c r="C118" s="226"/>
      <c r="D118" s="16" t="s">
        <v>293</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8"/>
    </row>
    <row r="119" spans="2:29" s="88" customFormat="1">
      <c r="B119" s="225"/>
      <c r="C119" s="226"/>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9"/>
    </row>
    <row r="120" spans="2:29" s="88" customFormat="1">
      <c r="B120" s="225"/>
      <c r="C120" s="226"/>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0"/>
    </row>
    <row r="121" spans="2:29" s="88" customFormat="1">
      <c r="B121" s="225" t="str">
        <f>$B$112&amp;" - "&amp;C121</f>
        <v xml:space="preserve">Domestic Hot Water - </v>
      </c>
      <c r="C121" s="226"/>
      <c r="D121" s="16" t="s">
        <v>293</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8"/>
    </row>
    <row r="122" spans="2:29" s="88" customFormat="1">
      <c r="B122" s="225"/>
      <c r="C122" s="226"/>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9"/>
    </row>
    <row r="123" spans="2:29" s="88" customFormat="1">
      <c r="B123" s="225"/>
      <c r="C123" s="226"/>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0"/>
    </row>
    <row r="124" spans="2:29" s="88" customFormat="1">
      <c r="B124" s="225" t="str">
        <f>$B$112&amp;" - "&amp;C124</f>
        <v xml:space="preserve">Domestic Hot Water - </v>
      </c>
      <c r="C124" s="226"/>
      <c r="D124" s="16" t="s">
        <v>293</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8"/>
    </row>
    <row r="125" spans="2:29" s="88" customFormat="1">
      <c r="B125" s="225"/>
      <c r="C125" s="226"/>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9"/>
    </row>
    <row r="126" spans="2:29" s="88" customFormat="1">
      <c r="B126" s="225"/>
      <c r="C126" s="226"/>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0"/>
    </row>
    <row r="127" spans="2:29" s="88" customFormat="1">
      <c r="B127" s="225" t="str">
        <f>$B$112&amp;" - "&amp;C127</f>
        <v xml:space="preserve">Domestic Hot Water - </v>
      </c>
      <c r="C127" s="226"/>
      <c r="D127" s="16" t="s">
        <v>293</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29" s="88" customFormat="1">
      <c r="B128" s="225"/>
      <c r="C128" s="226"/>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s="88" customFormat="1">
      <c r="B129" s="225"/>
      <c r="C129" s="226"/>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30" spans="2:29" s="88" customFormat="1">
      <c r="B130" s="133"/>
      <c r="C130" s="133"/>
      <c r="D130" s="1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row>
    <row r="131" spans="2:29" s="88" customFormat="1">
      <c r="B131" s="133"/>
      <c r="C131" s="133"/>
      <c r="D131" s="1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row>
    <row r="132" spans="2:29" s="88" customFormat="1">
      <c r="B132" s="133"/>
      <c r="C132" s="133"/>
      <c r="D132" s="1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row>
    <row r="133" spans="2:29" s="88" customFormat="1">
      <c r="B133" s="133"/>
      <c r="C133" s="133"/>
      <c r="D133" s="1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row>
    <row r="134" spans="2:29" s="88" customFormat="1">
      <c r="B134" s="133"/>
      <c r="C134" s="133"/>
      <c r="D134" s="1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row>
    <row r="135" spans="2:29" s="88" customFormat="1">
      <c r="B135" s="133"/>
      <c r="C135" s="133"/>
      <c r="D135" s="1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row>
    <row r="136" spans="2:29" s="88" customFormat="1">
      <c r="B136" s="133"/>
      <c r="C136" s="133"/>
      <c r="D136" s="1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row>
    <row r="137" spans="2:29" s="88" customFormat="1">
      <c r="B137" s="133"/>
      <c r="C137" s="133"/>
      <c r="D137" s="1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row>
    <row r="138" spans="2:29" s="88" customFormat="1">
      <c r="B138" s="133"/>
      <c r="C138" s="133"/>
      <c r="D138" s="1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row>
    <row r="139" spans="2:29" s="88" customFormat="1">
      <c r="B139" s="133"/>
      <c r="C139" s="133"/>
      <c r="D139" s="1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row>
    <row r="140" spans="2:29" s="88" customFormat="1">
      <c r="B140" s="133"/>
      <c r="C140" s="133"/>
      <c r="D140" s="1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row>
    <row r="141" spans="2:29" s="88" customFormat="1">
      <c r="B141" s="133"/>
      <c r="C141" s="133"/>
      <c r="D141" s="1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row>
    <row r="142" spans="2:29" s="88" customFormat="1">
      <c r="B142" s="133"/>
      <c r="C142" s="133"/>
      <c r="D142" s="1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row>
    <row r="143" spans="2:29" s="88" customFormat="1">
      <c r="B143" s="133"/>
      <c r="C143" s="133"/>
      <c r="D143" s="1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row>
    <row r="147" spans="2:30" s="88" customFormat="1" ht="18.75">
      <c r="B147" s="176" t="s">
        <v>98</v>
      </c>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c r="Z147" s="176"/>
      <c r="AA147" s="176"/>
      <c r="AB147" s="176"/>
      <c r="AC147" s="127" t="s">
        <v>8</v>
      </c>
      <c r="AD147" s="127"/>
    </row>
    <row r="148" spans="2:30" s="10" customFormat="1" ht="5.0999999999999996" customHeight="1">
      <c r="B148" s="11"/>
      <c r="C148" s="11"/>
      <c r="D148" s="11"/>
      <c r="E148" s="11"/>
      <c r="F148" s="11"/>
      <c r="G148" s="12"/>
    </row>
    <row r="149" spans="2:30" s="88" customFormat="1">
      <c r="B149" s="132"/>
      <c r="C149" s="17" t="s">
        <v>227</v>
      </c>
      <c r="D149" s="17" t="s">
        <v>269</v>
      </c>
      <c r="E149" s="17" t="s">
        <v>270</v>
      </c>
      <c r="F149" s="17" t="s">
        <v>271</v>
      </c>
      <c r="G149" s="17" t="s">
        <v>272</v>
      </c>
      <c r="H149" s="17" t="s">
        <v>273</v>
      </c>
      <c r="I149" s="17" t="s">
        <v>274</v>
      </c>
      <c r="J149" s="17" t="s">
        <v>275</v>
      </c>
      <c r="K149" s="17" t="s">
        <v>276</v>
      </c>
      <c r="L149" s="17" t="s">
        <v>277</v>
      </c>
      <c r="M149" s="17" t="s">
        <v>278</v>
      </c>
      <c r="N149" s="17" t="s">
        <v>279</v>
      </c>
      <c r="O149" s="17" t="s">
        <v>280</v>
      </c>
      <c r="P149" s="17" t="s">
        <v>281</v>
      </c>
      <c r="Q149" s="17" t="s">
        <v>282</v>
      </c>
      <c r="R149" s="17" t="s">
        <v>283</v>
      </c>
      <c r="S149" s="17" t="s">
        <v>284</v>
      </c>
      <c r="T149" s="17" t="s">
        <v>285</v>
      </c>
      <c r="U149" s="17" t="s">
        <v>286</v>
      </c>
      <c r="V149" s="17" t="s">
        <v>287</v>
      </c>
      <c r="W149" s="17" t="s">
        <v>288</v>
      </c>
      <c r="X149" s="17" t="s">
        <v>289</v>
      </c>
      <c r="Y149" s="17" t="s">
        <v>290</v>
      </c>
      <c r="Z149" s="17" t="s">
        <v>291</v>
      </c>
      <c r="AA149" s="17" t="s">
        <v>292</v>
      </c>
      <c r="AB149" s="154">
        <v>0</v>
      </c>
      <c r="AC149" s="133"/>
      <c r="AD149" s="133"/>
    </row>
    <row r="150" spans="2:30" s="88" customFormat="1" ht="15.75" customHeight="1">
      <c r="B150" s="225" t="str">
        <f>$B$147&amp;" - "&amp;C150</f>
        <v>Process Loads - Deli Exhaust Fan On/Off</v>
      </c>
      <c r="C150" s="226" t="s">
        <v>504</v>
      </c>
      <c r="D150" s="16" t="s">
        <v>293</v>
      </c>
      <c r="E150" s="101">
        <v>0</v>
      </c>
      <c r="F150" s="101">
        <v>0</v>
      </c>
      <c r="G150" s="101">
        <v>0</v>
      </c>
      <c r="H150" s="101">
        <v>0</v>
      </c>
      <c r="I150" s="101">
        <v>0</v>
      </c>
      <c r="J150" s="101">
        <v>0</v>
      </c>
      <c r="K150" s="101">
        <v>1</v>
      </c>
      <c r="L150" s="101">
        <v>1</v>
      </c>
      <c r="M150" s="101">
        <v>1</v>
      </c>
      <c r="N150" s="101">
        <v>1</v>
      </c>
      <c r="O150" s="101">
        <v>1</v>
      </c>
      <c r="P150" s="101">
        <v>1</v>
      </c>
      <c r="Q150" s="101">
        <v>1</v>
      </c>
      <c r="R150" s="101">
        <v>1</v>
      </c>
      <c r="S150" s="101">
        <v>1</v>
      </c>
      <c r="T150" s="101">
        <v>1</v>
      </c>
      <c r="U150" s="101">
        <v>1</v>
      </c>
      <c r="V150" s="101">
        <v>1</v>
      </c>
      <c r="W150" s="101">
        <v>1</v>
      </c>
      <c r="X150" s="101">
        <v>1</v>
      </c>
      <c r="Y150" s="101">
        <v>1</v>
      </c>
      <c r="Z150" s="101">
        <v>1</v>
      </c>
      <c r="AA150" s="101">
        <v>0</v>
      </c>
      <c r="AB150" s="101">
        <v>0</v>
      </c>
      <c r="AC150" s="228" t="s">
        <v>467</v>
      </c>
      <c r="AD150" s="133"/>
    </row>
    <row r="151" spans="2:30" s="88" customFormat="1">
      <c r="B151" s="225"/>
      <c r="C151" s="226"/>
      <c r="D151" s="16" t="s">
        <v>294</v>
      </c>
      <c r="E151" s="101">
        <v>0</v>
      </c>
      <c r="F151" s="101">
        <v>0</v>
      </c>
      <c r="G151" s="101">
        <v>0</v>
      </c>
      <c r="H151" s="101">
        <v>0</v>
      </c>
      <c r="I151" s="101">
        <v>0</v>
      </c>
      <c r="J151" s="101">
        <v>0</v>
      </c>
      <c r="K151" s="101">
        <v>1</v>
      </c>
      <c r="L151" s="101">
        <v>1</v>
      </c>
      <c r="M151" s="101">
        <v>1</v>
      </c>
      <c r="N151" s="101">
        <v>1</v>
      </c>
      <c r="O151" s="101">
        <v>1</v>
      </c>
      <c r="P151" s="101">
        <v>1</v>
      </c>
      <c r="Q151" s="101">
        <v>1</v>
      </c>
      <c r="R151" s="101">
        <v>1</v>
      </c>
      <c r="S151" s="101">
        <v>1</v>
      </c>
      <c r="T151" s="101">
        <v>1</v>
      </c>
      <c r="U151" s="101">
        <v>1</v>
      </c>
      <c r="V151" s="101">
        <v>1</v>
      </c>
      <c r="W151" s="101">
        <v>1</v>
      </c>
      <c r="X151" s="101">
        <v>1</v>
      </c>
      <c r="Y151" s="101">
        <v>1</v>
      </c>
      <c r="Z151" s="101">
        <v>1</v>
      </c>
      <c r="AA151" s="101">
        <v>0</v>
      </c>
      <c r="AB151" s="101">
        <v>0</v>
      </c>
      <c r="AC151" s="229"/>
      <c r="AD151" s="133"/>
    </row>
    <row r="152" spans="2:30" s="88" customFormat="1">
      <c r="B152" s="225"/>
      <c r="C152" s="226"/>
      <c r="D152" s="16" t="s">
        <v>295</v>
      </c>
      <c r="E152" s="101">
        <v>0</v>
      </c>
      <c r="F152" s="101">
        <v>0</v>
      </c>
      <c r="G152" s="101">
        <v>0</v>
      </c>
      <c r="H152" s="101">
        <v>0</v>
      </c>
      <c r="I152" s="101">
        <v>0</v>
      </c>
      <c r="J152" s="101">
        <v>0</v>
      </c>
      <c r="K152" s="101">
        <v>1</v>
      </c>
      <c r="L152" s="101">
        <v>1</v>
      </c>
      <c r="M152" s="101">
        <v>1</v>
      </c>
      <c r="N152" s="101">
        <v>1</v>
      </c>
      <c r="O152" s="101">
        <v>1</v>
      </c>
      <c r="P152" s="101">
        <v>1</v>
      </c>
      <c r="Q152" s="101">
        <v>1</v>
      </c>
      <c r="R152" s="101">
        <v>1</v>
      </c>
      <c r="S152" s="101">
        <v>1</v>
      </c>
      <c r="T152" s="101">
        <v>1</v>
      </c>
      <c r="U152" s="101">
        <v>1</v>
      </c>
      <c r="V152" s="101">
        <v>1</v>
      </c>
      <c r="W152" s="101">
        <v>1</v>
      </c>
      <c r="X152" s="101">
        <v>1</v>
      </c>
      <c r="Y152" s="101">
        <v>1</v>
      </c>
      <c r="Z152" s="101">
        <v>1</v>
      </c>
      <c r="AA152" s="101">
        <v>0</v>
      </c>
      <c r="AB152" s="101">
        <v>0</v>
      </c>
      <c r="AC152" s="230"/>
      <c r="AD152" s="133"/>
    </row>
    <row r="153" spans="2:30" s="88" customFormat="1">
      <c r="B153" s="225" t="str">
        <f>$B$147&amp;" - "&amp;C153</f>
        <v xml:space="preserve">Process Loads - </v>
      </c>
      <c r="C153" s="226"/>
      <c r="D153" s="16" t="s">
        <v>293</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8"/>
      <c r="AD153" s="133"/>
    </row>
    <row r="154" spans="2:30" s="88" customFormat="1">
      <c r="B154" s="225"/>
      <c r="C154" s="226"/>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9"/>
      <c r="AD154" s="133"/>
    </row>
    <row r="155" spans="2:30" s="88" customFormat="1">
      <c r="B155" s="225"/>
      <c r="C155" s="226"/>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0"/>
      <c r="AD155" s="133"/>
    </row>
    <row r="156" spans="2:30" s="88" customFormat="1">
      <c r="B156" s="225" t="str">
        <f>$B$147&amp;" - "&amp;C156</f>
        <v xml:space="preserve">Process Loads - </v>
      </c>
      <c r="C156" s="226"/>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8"/>
      <c r="AD156" s="133"/>
    </row>
    <row r="157" spans="2:30" s="88" customFormat="1">
      <c r="B157" s="225"/>
      <c r="C157" s="226"/>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9"/>
      <c r="AD157" s="133"/>
    </row>
    <row r="158" spans="2:30" s="88" customFormat="1">
      <c r="B158" s="225"/>
      <c r="C158" s="226"/>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0"/>
      <c r="AD158" s="133"/>
    </row>
    <row r="159" spans="2:30" s="88" customFormat="1">
      <c r="B159" s="225" t="str">
        <f>$B$147&amp;" - "&amp;C159</f>
        <v xml:space="preserve">Process Loads - </v>
      </c>
      <c r="C159" s="226"/>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c r="AD159" s="133"/>
    </row>
    <row r="160" spans="2:30" s="88" customFormat="1">
      <c r="B160" s="225"/>
      <c r="C160" s="226"/>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c r="AD160" s="133"/>
    </row>
    <row r="161" spans="2:29" s="88" customFormat="1">
      <c r="B161" s="225"/>
      <c r="C161" s="226"/>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s="88" customFormat="1">
      <c r="B162" s="225" t="str">
        <f>$B$147&amp;" - "&amp;C162</f>
        <v xml:space="preserve">Process Loads - </v>
      </c>
      <c r="C162" s="226"/>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s="88" customFormat="1">
      <c r="B163" s="225"/>
      <c r="C163" s="226"/>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s="88" customFormat="1">
      <c r="B164" s="225"/>
      <c r="C164" s="226"/>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row r="165" spans="2:29" s="88" customFormat="1">
      <c r="B165" s="133"/>
      <c r="C165" s="133"/>
      <c r="D165" s="1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row>
    <row r="166" spans="2:29" s="88" customFormat="1">
      <c r="B166" s="133"/>
      <c r="C166" s="133"/>
      <c r="D166" s="1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row>
    <row r="167" spans="2:29" s="88" customFormat="1">
      <c r="B167" s="133"/>
      <c r="C167" s="133"/>
      <c r="D167" s="1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row>
    <row r="168" spans="2:29" s="88" customFormat="1">
      <c r="B168" s="133"/>
      <c r="C168" s="133"/>
      <c r="D168" s="1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row>
    <row r="169" spans="2:29" s="88" customFormat="1">
      <c r="B169" s="133"/>
      <c r="C169" s="133"/>
      <c r="D169" s="1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row>
    <row r="170" spans="2:29" s="88" customFormat="1">
      <c r="B170" s="133"/>
      <c r="C170" s="133"/>
      <c r="D170" s="1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row>
    <row r="171" spans="2:29" s="88" customFormat="1">
      <c r="B171" s="133"/>
      <c r="C171" s="133"/>
      <c r="D171" s="1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row>
    <row r="172" spans="2:29" s="88" customFormat="1">
      <c r="B172" s="133"/>
      <c r="C172" s="133"/>
      <c r="D172" s="1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row>
    <row r="173" spans="2:29" s="88" customFormat="1">
      <c r="B173" s="133"/>
      <c r="C173" s="133"/>
      <c r="D173" s="1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row>
    <row r="174" spans="2:29" s="88" customFormat="1">
      <c r="B174" s="133"/>
      <c r="C174" s="133"/>
      <c r="D174" s="1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row>
    <row r="175" spans="2:29" s="88" customFormat="1">
      <c r="B175" s="133"/>
      <c r="C175" s="133"/>
      <c r="D175" s="1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row>
    <row r="176" spans="2:29" s="88" customFormat="1">
      <c r="B176" s="133"/>
      <c r="C176" s="133"/>
      <c r="D176" s="1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row>
    <row r="177" spans="4:4" s="88" customFormat="1">
      <c r="D177" s="13"/>
    </row>
    <row r="178" spans="4:4" s="88" customFormat="1">
      <c r="D178" s="13"/>
    </row>
  </sheetData>
  <mergeCells count="83">
    <mergeCell ref="B162:B164"/>
    <mergeCell ref="C162:C164"/>
    <mergeCell ref="AC162:AC164"/>
    <mergeCell ref="B156:B158"/>
    <mergeCell ref="C156:C158"/>
    <mergeCell ref="AC156:AC158"/>
    <mergeCell ref="B159:B161"/>
    <mergeCell ref="C159:C161"/>
    <mergeCell ref="AC159:AC161"/>
    <mergeCell ref="B147:AB147"/>
    <mergeCell ref="B150:B152"/>
    <mergeCell ref="C150:C152"/>
    <mergeCell ref="AC150:AC152"/>
    <mergeCell ref="B153:B155"/>
    <mergeCell ref="C153:C155"/>
    <mergeCell ref="AC153:AC155"/>
    <mergeCell ref="B124:B126"/>
    <mergeCell ref="C124:C126"/>
    <mergeCell ref="AC124:AC126"/>
    <mergeCell ref="B127:B129"/>
    <mergeCell ref="C127:C129"/>
    <mergeCell ref="AC127:AC129"/>
    <mergeCell ref="B118:B120"/>
    <mergeCell ref="C118:C120"/>
    <mergeCell ref="AC118:AC120"/>
    <mergeCell ref="B121:B123"/>
    <mergeCell ref="C121:C123"/>
    <mergeCell ref="AC121:AC123"/>
    <mergeCell ref="AC92:AC94"/>
    <mergeCell ref="B112:AB112"/>
    <mergeCell ref="B115:B117"/>
    <mergeCell ref="C115:C117"/>
    <mergeCell ref="AC115:AC117"/>
    <mergeCell ref="AC57:AC59"/>
    <mergeCell ref="AC80:AC82"/>
    <mergeCell ref="AC83:AC85"/>
    <mergeCell ref="AC86:AC88"/>
    <mergeCell ref="AC89:AC91"/>
    <mergeCell ref="AC22:AC24"/>
    <mergeCell ref="AC45:AC47"/>
    <mergeCell ref="AC48:AC50"/>
    <mergeCell ref="AC51:AC53"/>
    <mergeCell ref="AC54:AC56"/>
    <mergeCell ref="B86:B88"/>
    <mergeCell ref="B51:B53"/>
    <mergeCell ref="C80:C82"/>
    <mergeCell ref="C83:C85"/>
    <mergeCell ref="B45:B47"/>
    <mergeCell ref="B48:B50"/>
    <mergeCell ref="B80:B82"/>
    <mergeCell ref="B83:B85"/>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s>
  <phoneticPr fontId="55" type="noConversion"/>
  <conditionalFormatting sqref="C16:C24">
    <cfRule type="containsText" dxfId="202" priority="61" operator="containsText" text="Example:">
      <formula>NOT(ISERROR(SEARCH("Example:",C16)))</formula>
    </cfRule>
  </conditionalFormatting>
  <conditionalFormatting sqref="C51:C59">
    <cfRule type="containsText" dxfId="201" priority="60" operator="containsText" text="Example:">
      <formula>NOT(ISERROR(SEARCH("Example:",C51)))</formula>
    </cfRule>
  </conditionalFormatting>
  <conditionalFormatting sqref="C86:C94">
    <cfRule type="containsText" dxfId="200" priority="59" operator="containsText" text="Example:">
      <formula>NOT(ISERROR(SEARCH("Example:",C86)))</formula>
    </cfRule>
  </conditionalFormatting>
  <conditionalFormatting sqref="AC16:AC18">
    <cfRule type="containsText" dxfId="199" priority="56" operator="containsText" text="Example">
      <formula>NOT(ISERROR(SEARCH("Example",AC16)))</formula>
    </cfRule>
  </conditionalFormatting>
  <conditionalFormatting sqref="AC19:AC21">
    <cfRule type="containsText" dxfId="198" priority="55" operator="containsText" text="Example">
      <formula>NOT(ISERROR(SEARCH("Example",AC19)))</formula>
    </cfRule>
  </conditionalFormatting>
  <conditionalFormatting sqref="AC22:AC24">
    <cfRule type="containsText" dxfId="197" priority="54" operator="containsText" text="Example">
      <formula>NOT(ISERROR(SEARCH("Example",AC22)))</formula>
    </cfRule>
  </conditionalFormatting>
  <conditionalFormatting sqref="AC51:AC53">
    <cfRule type="containsText" dxfId="196" priority="51" operator="containsText" text="Example">
      <formula>NOT(ISERROR(SEARCH("Example",AC51)))</formula>
    </cfRule>
  </conditionalFormatting>
  <conditionalFormatting sqref="AC54:AC56">
    <cfRule type="containsText" dxfId="195" priority="50" operator="containsText" text="Example">
      <formula>NOT(ISERROR(SEARCH("Example",AC54)))</formula>
    </cfRule>
  </conditionalFormatting>
  <conditionalFormatting sqref="AC57:AC59">
    <cfRule type="containsText" dxfId="194" priority="49" operator="containsText" text="Example">
      <formula>NOT(ISERROR(SEARCH("Example",AC57)))</formula>
    </cfRule>
  </conditionalFormatting>
  <conditionalFormatting sqref="AC86:AC88">
    <cfRule type="containsText" dxfId="193" priority="46" operator="containsText" text="Example">
      <formula>NOT(ISERROR(SEARCH("Example",AC86)))</formula>
    </cfRule>
  </conditionalFormatting>
  <conditionalFormatting sqref="AC89:AC91">
    <cfRule type="containsText" dxfId="192" priority="45" operator="containsText" text="Example">
      <formula>NOT(ISERROR(SEARCH("Example",AC89)))</formula>
    </cfRule>
  </conditionalFormatting>
  <conditionalFormatting sqref="AC92:AC94">
    <cfRule type="containsText" dxfId="191" priority="44" operator="containsText" text="Example">
      <formula>NOT(ISERROR(SEARCH("Example",AC92)))</formula>
    </cfRule>
  </conditionalFormatting>
  <conditionalFormatting sqref="C121:C129">
    <cfRule type="containsText" dxfId="190" priority="43" operator="containsText" text="Example:">
      <formula>NOT(ISERROR(SEARCH("Example:",C121)))</formula>
    </cfRule>
  </conditionalFormatting>
  <conditionalFormatting sqref="AC121:AC123">
    <cfRule type="containsText" dxfId="189" priority="40" operator="containsText" text="Example">
      <formula>NOT(ISERROR(SEARCH("Example",AC121)))</formula>
    </cfRule>
  </conditionalFormatting>
  <conditionalFormatting sqref="AC124:AC126">
    <cfRule type="containsText" dxfId="188" priority="39" operator="containsText" text="Example">
      <formula>NOT(ISERROR(SEARCH("Example",AC124)))</formula>
    </cfRule>
  </conditionalFormatting>
  <conditionalFormatting sqref="AC127:AC129">
    <cfRule type="containsText" dxfId="187" priority="38" operator="containsText" text="Example">
      <formula>NOT(ISERROR(SEARCH("Example",AC127)))</formula>
    </cfRule>
  </conditionalFormatting>
  <conditionalFormatting sqref="C156:C164">
    <cfRule type="containsText" dxfId="186" priority="37" operator="containsText" text="Example:">
      <formula>NOT(ISERROR(SEARCH("Example:",C156)))</formula>
    </cfRule>
  </conditionalFormatting>
  <conditionalFormatting sqref="AC156:AC158">
    <cfRule type="containsText" dxfId="185" priority="34" operator="containsText" text="Example">
      <formula>NOT(ISERROR(SEARCH("Example",AC156)))</formula>
    </cfRule>
  </conditionalFormatting>
  <conditionalFormatting sqref="AC159:AC161">
    <cfRule type="containsText" dxfId="184" priority="33" operator="containsText" text="Example">
      <formula>NOT(ISERROR(SEARCH("Example",AC159)))</formula>
    </cfRule>
  </conditionalFormatting>
  <conditionalFormatting sqref="AC162:AC164">
    <cfRule type="containsText" dxfId="183" priority="32" operator="containsText" text="Example">
      <formula>NOT(ISERROR(SEARCH("Example",AC162)))</formula>
    </cfRule>
  </conditionalFormatting>
  <conditionalFormatting sqref="C10:C12">
    <cfRule type="containsText" dxfId="182" priority="19" operator="containsText" text="Example:">
      <formula>NOT(ISERROR(SEARCH("Example:",C10)))</formula>
    </cfRule>
  </conditionalFormatting>
  <conditionalFormatting sqref="C13:C15">
    <cfRule type="containsText" dxfId="181" priority="18" operator="containsText" text="Example:">
      <formula>NOT(ISERROR(SEARCH("Example:",C13)))</formula>
    </cfRule>
  </conditionalFormatting>
  <conditionalFormatting sqref="AC13:AC15">
    <cfRule type="containsText" dxfId="180" priority="17" operator="containsText" text="Example">
      <formula>NOT(ISERROR(SEARCH("Example",AC13)))</formula>
    </cfRule>
  </conditionalFormatting>
  <conditionalFormatting sqref="AC10:AC12">
    <cfRule type="containsText" dxfId="179" priority="16" operator="containsText" text="Example">
      <formula>NOT(ISERROR(SEARCH("Example",AC10)))</formula>
    </cfRule>
  </conditionalFormatting>
  <conditionalFormatting sqref="C45:C47">
    <cfRule type="containsText" dxfId="178" priority="15" operator="containsText" text="Example:">
      <formula>NOT(ISERROR(SEARCH("Example:",C45)))</formula>
    </cfRule>
  </conditionalFormatting>
  <conditionalFormatting sqref="C48:C50">
    <cfRule type="containsText" dxfId="177" priority="14" operator="containsText" text="Example:">
      <formula>NOT(ISERROR(SEARCH("Example:",C48)))</formula>
    </cfRule>
  </conditionalFormatting>
  <conditionalFormatting sqref="AC48:AC50">
    <cfRule type="containsText" dxfId="176" priority="13" operator="containsText" text="Example">
      <formula>NOT(ISERROR(SEARCH("Example",AC48)))</formula>
    </cfRule>
  </conditionalFormatting>
  <conditionalFormatting sqref="AC45:AC47">
    <cfRule type="containsText" dxfId="175" priority="12" operator="containsText" text="Example">
      <formula>NOT(ISERROR(SEARCH("Example",AC45)))</formula>
    </cfRule>
  </conditionalFormatting>
  <conditionalFormatting sqref="C80:C82">
    <cfRule type="containsText" dxfId="174" priority="11" operator="containsText" text="Example:">
      <formula>NOT(ISERROR(SEARCH("Example:",C80)))</formula>
    </cfRule>
  </conditionalFormatting>
  <conditionalFormatting sqref="C83:C85">
    <cfRule type="containsText" dxfId="173" priority="10" operator="containsText" text="Example:">
      <formula>NOT(ISERROR(SEARCH("Example:",C83)))</formula>
    </cfRule>
  </conditionalFormatting>
  <conditionalFormatting sqref="AC83:AC85">
    <cfRule type="containsText" dxfId="172" priority="9" operator="containsText" text="Example">
      <formula>NOT(ISERROR(SEARCH("Example",AC83)))</formula>
    </cfRule>
  </conditionalFormatting>
  <conditionalFormatting sqref="AC80:AC82">
    <cfRule type="containsText" dxfId="171" priority="8" operator="containsText" text="Example">
      <formula>NOT(ISERROR(SEARCH("Example",AC80)))</formula>
    </cfRule>
  </conditionalFormatting>
  <conditionalFormatting sqref="C115:C117">
    <cfRule type="containsText" dxfId="170" priority="7" operator="containsText" text="Example:">
      <formula>NOT(ISERROR(SEARCH("Example:",C115)))</formula>
    </cfRule>
  </conditionalFormatting>
  <conditionalFormatting sqref="C118:C120">
    <cfRule type="containsText" dxfId="169" priority="6" operator="containsText" text="Example:">
      <formula>NOT(ISERROR(SEARCH("Example:",C118)))</formula>
    </cfRule>
  </conditionalFormatting>
  <conditionalFormatting sqref="AC118:AC120">
    <cfRule type="containsText" dxfId="168" priority="5" operator="containsText" text="Example">
      <formula>NOT(ISERROR(SEARCH("Example",AC118)))</formula>
    </cfRule>
  </conditionalFormatting>
  <conditionalFormatting sqref="AC115:AC117">
    <cfRule type="containsText" dxfId="167" priority="4" operator="containsText" text="Example">
      <formula>NOT(ISERROR(SEARCH("Example",AC115)))</formula>
    </cfRule>
  </conditionalFormatting>
  <conditionalFormatting sqref="C150:C155">
    <cfRule type="containsText" dxfId="166" priority="3" operator="containsText" text="Example:">
      <formula>NOT(ISERROR(SEARCH("Example:",C150)))</formula>
    </cfRule>
  </conditionalFormatting>
  <conditionalFormatting sqref="AC153:AC155">
    <cfRule type="containsText" dxfId="165" priority="2" operator="containsText" text="Example">
      <formula>NOT(ISERROR(SEARCH("Example",AC153)))</formula>
    </cfRule>
  </conditionalFormatting>
  <conditionalFormatting sqref="AC150:AC152">
    <cfRule type="containsText" dxfId="164" priority="1" operator="containsText" text="Example">
      <formula>NOT(ISERROR(SEARCH("Example",AC150)))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topLeftCell="A133" zoomScaleNormal="100" workbookViewId="0">
      <selection activeCell="AC150" sqref="C150:AC155"/>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75" t="s">
        <v>268</v>
      </c>
      <c r="D2" s="175"/>
      <c r="E2" s="175"/>
      <c r="F2" s="175"/>
      <c r="G2" s="175"/>
      <c r="H2" s="175"/>
      <c r="I2" s="175"/>
      <c r="J2" s="175"/>
      <c r="AC2" s="227" t="str">
        <f>Project_Name</f>
        <v>Carbon Free Boston</v>
      </c>
      <c r="AD2" s="227"/>
    </row>
    <row r="3" spans="2:30" ht="15.75" customHeight="1">
      <c r="B3" s="131" t="str">
        <f>Project!B3</f>
        <v>Calculation</v>
      </c>
      <c r="C3" s="175"/>
      <c r="D3" s="175"/>
      <c r="E3" s="175"/>
      <c r="F3" s="175"/>
      <c r="G3" s="175"/>
      <c r="H3" s="175"/>
      <c r="I3" s="175"/>
      <c r="J3" s="175"/>
      <c r="AC3" s="227" t="str">
        <f>Project_Number</f>
        <v>259104-00</v>
      </c>
      <c r="AD3" s="227"/>
    </row>
    <row r="4" spans="2:30">
      <c r="B4" s="125" t="str">
        <f>Project!B4</f>
        <v>Notes</v>
      </c>
      <c r="C4" s="175"/>
      <c r="D4" s="175"/>
      <c r="E4" s="175"/>
      <c r="F4" s="175"/>
      <c r="G4" s="175"/>
      <c r="H4" s="175"/>
      <c r="I4" s="175"/>
      <c r="J4" s="175"/>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76" t="s">
        <v>214</v>
      </c>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27" t="s">
        <v>8</v>
      </c>
      <c r="AD7" s="127"/>
    </row>
    <row r="8" spans="2:30" s="10" customFormat="1" ht="5.0999999999999996" customHeight="1">
      <c r="B8" s="11"/>
      <c r="C8" s="11"/>
      <c r="D8" s="11"/>
      <c r="E8" s="11"/>
      <c r="F8" s="11"/>
      <c r="G8" s="12"/>
    </row>
    <row r="9" spans="2:30">
      <c r="B9" s="132"/>
      <c r="C9" s="17" t="s">
        <v>227</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4">
        <v>0</v>
      </c>
    </row>
    <row r="10" spans="2:30">
      <c r="B10" s="225" t="str">
        <f>$B$7&amp;" - "&amp;C10</f>
        <v>Occupancy - Office</v>
      </c>
      <c r="C10" s="226" t="s">
        <v>465</v>
      </c>
      <c r="D10" s="16" t="s">
        <v>293</v>
      </c>
      <c r="E10" s="101">
        <v>0</v>
      </c>
      <c r="F10" s="101">
        <v>0</v>
      </c>
      <c r="G10" s="101">
        <v>0</v>
      </c>
      <c r="H10" s="101">
        <v>0</v>
      </c>
      <c r="I10" s="101">
        <v>0</v>
      </c>
      <c r="J10" s="101">
        <v>0</v>
      </c>
      <c r="K10" s="101">
        <v>0.1</v>
      </c>
      <c r="L10" s="101">
        <v>0.1</v>
      </c>
      <c r="M10" s="101">
        <v>0.2</v>
      </c>
      <c r="N10" s="101">
        <v>0.5</v>
      </c>
      <c r="O10" s="101">
        <v>0.5</v>
      </c>
      <c r="P10" s="101">
        <v>0.7</v>
      </c>
      <c r="Q10" s="101">
        <v>0.7</v>
      </c>
      <c r="R10" s="101">
        <v>0.7</v>
      </c>
      <c r="S10" s="101">
        <v>0.7</v>
      </c>
      <c r="T10" s="101">
        <v>0.8</v>
      </c>
      <c r="U10" s="101">
        <v>0.7</v>
      </c>
      <c r="V10" s="101">
        <v>0.5</v>
      </c>
      <c r="W10" s="101">
        <v>0.5</v>
      </c>
      <c r="X10" s="101">
        <v>0.3</v>
      </c>
      <c r="Y10" s="101">
        <v>0.3</v>
      </c>
      <c r="Z10" s="101">
        <v>0.3</v>
      </c>
      <c r="AA10" s="101">
        <v>0</v>
      </c>
      <c r="AB10" s="101">
        <v>0</v>
      </c>
      <c r="AC10" s="228" t="s">
        <v>467</v>
      </c>
    </row>
    <row r="11" spans="2:30">
      <c r="B11" s="225"/>
      <c r="C11" s="226"/>
      <c r="D11" s="16" t="s">
        <v>294</v>
      </c>
      <c r="E11" s="101">
        <v>0</v>
      </c>
      <c r="F11" s="101">
        <v>0</v>
      </c>
      <c r="G11" s="101">
        <v>0</v>
      </c>
      <c r="H11" s="101">
        <v>0</v>
      </c>
      <c r="I11" s="101">
        <v>0</v>
      </c>
      <c r="J11" s="101">
        <v>0</v>
      </c>
      <c r="K11" s="101">
        <v>0.1</v>
      </c>
      <c r="L11" s="101">
        <v>0.1</v>
      </c>
      <c r="M11" s="101">
        <v>0.2</v>
      </c>
      <c r="N11" s="101">
        <v>0.5</v>
      </c>
      <c r="O11" s="101">
        <v>0.6</v>
      </c>
      <c r="P11" s="101">
        <v>0.8</v>
      </c>
      <c r="Q11" s="101">
        <v>0.8</v>
      </c>
      <c r="R11" s="101">
        <v>0.8</v>
      </c>
      <c r="S11" s="101">
        <v>0.8</v>
      </c>
      <c r="T11" s="101">
        <v>0.8</v>
      </c>
      <c r="U11" s="101">
        <v>0.8</v>
      </c>
      <c r="V11" s="101">
        <v>0.6</v>
      </c>
      <c r="W11" s="101">
        <v>0.2</v>
      </c>
      <c r="X11" s="101">
        <v>0.2</v>
      </c>
      <c r="Y11" s="101">
        <v>0.2</v>
      </c>
      <c r="Z11" s="101">
        <v>0.1</v>
      </c>
      <c r="AA11" s="101">
        <v>0</v>
      </c>
      <c r="AB11" s="101">
        <v>0</v>
      </c>
      <c r="AC11" s="229"/>
    </row>
    <row r="12" spans="2:30">
      <c r="B12" s="225"/>
      <c r="C12" s="226"/>
      <c r="D12" s="16" t="s">
        <v>295</v>
      </c>
      <c r="E12" s="101">
        <v>0</v>
      </c>
      <c r="F12" s="101">
        <v>0</v>
      </c>
      <c r="G12" s="101">
        <v>0</v>
      </c>
      <c r="H12" s="101">
        <v>0</v>
      </c>
      <c r="I12" s="101">
        <v>0</v>
      </c>
      <c r="J12" s="101">
        <v>0</v>
      </c>
      <c r="K12" s="101">
        <v>0.1</v>
      </c>
      <c r="L12" s="101">
        <v>0.1</v>
      </c>
      <c r="M12" s="101">
        <v>0.1</v>
      </c>
      <c r="N12" s="101">
        <v>0.1</v>
      </c>
      <c r="O12" s="101">
        <v>0.2</v>
      </c>
      <c r="P12" s="101">
        <v>0.2</v>
      </c>
      <c r="Q12" s="101">
        <v>0.4</v>
      </c>
      <c r="R12" s="101">
        <v>0.4</v>
      </c>
      <c r="S12" s="101">
        <v>0.4</v>
      </c>
      <c r="T12" s="101">
        <v>0.4</v>
      </c>
      <c r="U12" s="101">
        <v>0.4</v>
      </c>
      <c r="V12" s="101">
        <v>0.2</v>
      </c>
      <c r="W12" s="101">
        <v>0.1</v>
      </c>
      <c r="X12" s="101">
        <v>0.1</v>
      </c>
      <c r="Y12" s="101">
        <v>0.1</v>
      </c>
      <c r="Z12" s="101">
        <v>0.1</v>
      </c>
      <c r="AA12" s="101">
        <v>0</v>
      </c>
      <c r="AB12" s="101">
        <v>0</v>
      </c>
      <c r="AC12" s="230"/>
    </row>
    <row r="13" spans="2:30">
      <c r="B13" s="225" t="str">
        <f>$B$7&amp;" - "&amp;C13</f>
        <v xml:space="preserve">Occupancy - </v>
      </c>
      <c r="C13" s="226"/>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28"/>
    </row>
    <row r="14" spans="2:30">
      <c r="B14" s="225"/>
      <c r="C14" s="226"/>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29"/>
    </row>
    <row r="15" spans="2:30">
      <c r="B15" s="225"/>
      <c r="C15" s="226"/>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0"/>
    </row>
    <row r="16" spans="2:30">
      <c r="B16" s="225" t="str">
        <f>$B$7&amp;" - "&amp;C16</f>
        <v xml:space="preserve">Occupancy - </v>
      </c>
      <c r="C16" s="226"/>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28"/>
    </row>
    <row r="17" spans="2:29">
      <c r="B17" s="225"/>
      <c r="C17" s="226"/>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29"/>
    </row>
    <row r="18" spans="2:29">
      <c r="B18" s="225"/>
      <c r="C18" s="226"/>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0"/>
    </row>
    <row r="19" spans="2:29">
      <c r="B19" s="225" t="str">
        <f>$B$7&amp;" - "&amp;C19</f>
        <v xml:space="preserve">Occupancy - </v>
      </c>
      <c r="C19" s="226"/>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28"/>
    </row>
    <row r="20" spans="2:29">
      <c r="B20" s="225"/>
      <c r="C20" s="226"/>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29"/>
    </row>
    <row r="21" spans="2:29">
      <c r="B21" s="225"/>
      <c r="C21" s="226"/>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0"/>
    </row>
    <row r="22" spans="2:29">
      <c r="B22" s="225" t="str">
        <f>$B$7&amp;" - "&amp;C22</f>
        <v xml:space="preserve">Occupancy - </v>
      </c>
      <c r="C22" s="226"/>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28"/>
    </row>
    <row r="23" spans="2:29">
      <c r="B23" s="225"/>
      <c r="C23" s="226"/>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29"/>
    </row>
    <row r="24" spans="2:29">
      <c r="B24" s="225"/>
      <c r="C24" s="226"/>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0"/>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76" t="s">
        <v>296</v>
      </c>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27" t="s">
        <v>8</v>
      </c>
      <c r="AD42" s="127"/>
    </row>
    <row r="43" spans="2:30" s="10" customFormat="1" ht="5.0999999999999996" customHeight="1">
      <c r="B43" s="11"/>
      <c r="C43" s="11"/>
      <c r="D43" s="11"/>
      <c r="E43" s="11"/>
      <c r="F43" s="11"/>
      <c r="G43" s="12"/>
    </row>
    <row r="44" spans="2:30">
      <c r="B44" s="132"/>
      <c r="C44" s="17" t="s">
        <v>227</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4">
        <v>0</v>
      </c>
    </row>
    <row r="45" spans="2:30" ht="15.75" customHeight="1">
      <c r="B45" s="225" t="str">
        <f>$B$42&amp;" - "&amp;C45</f>
        <v>Lighting - Office</v>
      </c>
      <c r="C45" s="226" t="s">
        <v>465</v>
      </c>
      <c r="D45" s="16" t="s">
        <v>293</v>
      </c>
      <c r="E45" s="101">
        <v>0.05</v>
      </c>
      <c r="F45" s="101">
        <v>0.05</v>
      </c>
      <c r="G45" s="101">
        <v>0.05</v>
      </c>
      <c r="H45" s="101">
        <v>0.05</v>
      </c>
      <c r="I45" s="101">
        <v>0.05</v>
      </c>
      <c r="J45" s="101">
        <v>0.05</v>
      </c>
      <c r="K45" s="101">
        <v>0.2</v>
      </c>
      <c r="L45" s="101">
        <v>0.2</v>
      </c>
      <c r="M45" s="101">
        <v>0.5</v>
      </c>
      <c r="N45" s="101">
        <v>0.9</v>
      </c>
      <c r="O45" s="101">
        <v>0.9</v>
      </c>
      <c r="P45" s="101">
        <v>0.9</v>
      </c>
      <c r="Q45" s="101">
        <v>0.9</v>
      </c>
      <c r="R45" s="101">
        <v>0.9</v>
      </c>
      <c r="S45" s="101">
        <v>0.9</v>
      </c>
      <c r="T45" s="101">
        <v>0.9</v>
      </c>
      <c r="U45" s="101">
        <v>0.9</v>
      </c>
      <c r="V45" s="101">
        <v>0.9</v>
      </c>
      <c r="W45" s="101">
        <v>0.6</v>
      </c>
      <c r="X45" s="101">
        <v>0.6</v>
      </c>
      <c r="Y45" s="101">
        <v>0.5</v>
      </c>
      <c r="Z45" s="101">
        <v>0.2</v>
      </c>
      <c r="AA45" s="101">
        <v>0.05</v>
      </c>
      <c r="AB45" s="101">
        <v>0.05</v>
      </c>
      <c r="AC45" s="228" t="s">
        <v>467</v>
      </c>
    </row>
    <row r="46" spans="2:30">
      <c r="B46" s="225"/>
      <c r="C46" s="226"/>
      <c r="D46" s="16" t="s">
        <v>294</v>
      </c>
      <c r="E46" s="101">
        <v>0.05</v>
      </c>
      <c r="F46" s="101">
        <v>0.05</v>
      </c>
      <c r="G46" s="101">
        <v>0.05</v>
      </c>
      <c r="H46" s="101">
        <v>0.05</v>
      </c>
      <c r="I46" s="101">
        <v>0.05</v>
      </c>
      <c r="J46" s="101">
        <v>0.05</v>
      </c>
      <c r="K46" s="101">
        <v>0.1</v>
      </c>
      <c r="L46" s="101">
        <v>0.1</v>
      </c>
      <c r="M46" s="101">
        <v>0.3</v>
      </c>
      <c r="N46" s="101">
        <v>0.6</v>
      </c>
      <c r="O46" s="101">
        <v>0.9</v>
      </c>
      <c r="P46" s="101">
        <v>0.9</v>
      </c>
      <c r="Q46" s="101">
        <v>0.9</v>
      </c>
      <c r="R46" s="101">
        <v>0.9</v>
      </c>
      <c r="S46" s="101">
        <v>0.9</v>
      </c>
      <c r="T46" s="101">
        <v>0.9</v>
      </c>
      <c r="U46" s="101">
        <v>0.9</v>
      </c>
      <c r="V46" s="101">
        <v>0.9</v>
      </c>
      <c r="W46" s="101">
        <v>0.5</v>
      </c>
      <c r="X46" s="101">
        <v>0.3</v>
      </c>
      <c r="Y46" s="101">
        <v>0.3</v>
      </c>
      <c r="Z46" s="101">
        <v>0.1</v>
      </c>
      <c r="AA46" s="101">
        <v>0.05</v>
      </c>
      <c r="AB46" s="101">
        <v>0.05</v>
      </c>
      <c r="AC46" s="229"/>
    </row>
    <row r="47" spans="2:30">
      <c r="B47" s="225"/>
      <c r="C47" s="226"/>
      <c r="D47" s="16" t="s">
        <v>295</v>
      </c>
      <c r="E47" s="101">
        <v>0.05</v>
      </c>
      <c r="F47" s="101">
        <v>0.05</v>
      </c>
      <c r="G47" s="101">
        <v>0.05</v>
      </c>
      <c r="H47" s="101">
        <v>0.05</v>
      </c>
      <c r="I47" s="101">
        <v>0.05</v>
      </c>
      <c r="J47" s="101">
        <v>0.05</v>
      </c>
      <c r="K47" s="101">
        <v>0.1</v>
      </c>
      <c r="L47" s="101">
        <v>0.1</v>
      </c>
      <c r="M47" s="101">
        <v>0.1</v>
      </c>
      <c r="N47" s="101">
        <v>0.1</v>
      </c>
      <c r="O47" s="101">
        <v>0.4</v>
      </c>
      <c r="P47" s="101">
        <v>0.4</v>
      </c>
      <c r="Q47" s="101">
        <v>0.6</v>
      </c>
      <c r="R47" s="101">
        <v>0.6</v>
      </c>
      <c r="S47" s="101">
        <v>0.6</v>
      </c>
      <c r="T47" s="101">
        <v>0.6</v>
      </c>
      <c r="U47" s="101">
        <v>0.6</v>
      </c>
      <c r="V47" s="101">
        <v>0.4</v>
      </c>
      <c r="W47" s="101">
        <v>0.2</v>
      </c>
      <c r="X47" s="101">
        <v>0.2</v>
      </c>
      <c r="Y47" s="101">
        <v>0.2</v>
      </c>
      <c r="Z47" s="101">
        <v>0.2</v>
      </c>
      <c r="AA47" s="101">
        <v>0.05</v>
      </c>
      <c r="AB47" s="101">
        <v>0.05</v>
      </c>
      <c r="AC47" s="230"/>
    </row>
    <row r="48" spans="2:30">
      <c r="B48" s="225" t="str">
        <f>$B$42&amp;" - "&amp;C48</f>
        <v xml:space="preserve">Lighting - </v>
      </c>
      <c r="C48" s="226"/>
      <c r="D48" s="16" t="s">
        <v>293</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28"/>
    </row>
    <row r="49" spans="2:29">
      <c r="B49" s="225"/>
      <c r="C49" s="226"/>
      <c r="D49" s="16" t="s">
        <v>294</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29"/>
    </row>
    <row r="50" spans="2:29">
      <c r="B50" s="225"/>
      <c r="C50" s="226"/>
      <c r="D50" s="16" t="s">
        <v>295</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0"/>
    </row>
    <row r="51" spans="2:29">
      <c r="B51" s="225" t="str">
        <f>$B$42&amp;" - "&amp;C51</f>
        <v xml:space="preserve">Lighting - </v>
      </c>
      <c r="C51" s="226"/>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28"/>
    </row>
    <row r="52" spans="2:29">
      <c r="B52" s="225"/>
      <c r="C52" s="226"/>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29"/>
    </row>
    <row r="53" spans="2:29">
      <c r="B53" s="225"/>
      <c r="C53" s="226"/>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0"/>
    </row>
    <row r="54" spans="2:29">
      <c r="B54" s="225" t="str">
        <f>$B$42&amp;" - "&amp;C54</f>
        <v xml:space="preserve">Lighting - </v>
      </c>
      <c r="C54" s="226"/>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28"/>
    </row>
    <row r="55" spans="2:29">
      <c r="B55" s="225"/>
      <c r="C55" s="226"/>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29"/>
    </row>
    <row r="56" spans="2:29">
      <c r="B56" s="225"/>
      <c r="C56" s="226"/>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0"/>
    </row>
    <row r="57" spans="2:29">
      <c r="B57" s="225" t="str">
        <f>$B$42&amp;" - "&amp;C57</f>
        <v xml:space="preserve">Lighting - </v>
      </c>
      <c r="C57" s="226"/>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28"/>
    </row>
    <row r="58" spans="2:29">
      <c r="B58" s="225"/>
      <c r="C58" s="226"/>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29"/>
    </row>
    <row r="59" spans="2:29">
      <c r="B59" s="225"/>
      <c r="C59" s="226"/>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0"/>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76" t="s">
        <v>297</v>
      </c>
      <c r="C77" s="176"/>
      <c r="D77" s="176"/>
      <c r="E77" s="176"/>
      <c r="F77" s="176"/>
      <c r="G77" s="176"/>
      <c r="H77" s="176"/>
      <c r="I77" s="176"/>
      <c r="J77" s="176"/>
      <c r="K77" s="176"/>
      <c r="L77" s="176"/>
      <c r="M77" s="176"/>
      <c r="N77" s="176"/>
      <c r="O77" s="176"/>
      <c r="P77" s="176"/>
      <c r="Q77" s="176"/>
      <c r="R77" s="176"/>
      <c r="S77" s="176"/>
      <c r="T77" s="176"/>
      <c r="U77" s="176"/>
      <c r="V77" s="176"/>
      <c r="W77" s="176"/>
      <c r="X77" s="176"/>
      <c r="Y77" s="176"/>
      <c r="Z77" s="176"/>
      <c r="AA77" s="176"/>
      <c r="AB77" s="176"/>
      <c r="AC77" s="127" t="s">
        <v>8</v>
      </c>
      <c r="AD77" s="127"/>
    </row>
    <row r="78" spans="2:30" s="10" customFormat="1" ht="5.0999999999999996" customHeight="1">
      <c r="B78" s="11"/>
      <c r="C78" s="11"/>
      <c r="D78" s="11"/>
      <c r="E78" s="11"/>
      <c r="F78" s="11"/>
      <c r="G78" s="12"/>
    </row>
    <row r="79" spans="2:30">
      <c r="B79" s="132"/>
      <c r="C79" s="17" t="s">
        <v>227</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4">
        <v>0</v>
      </c>
    </row>
    <row r="80" spans="2:30" ht="15.75" customHeight="1">
      <c r="B80" s="225" t="str">
        <f>$B$77&amp;" - "&amp;C80</f>
        <v>Receptacles - Electric and Gas Loads</v>
      </c>
      <c r="C80" s="226" t="s">
        <v>503</v>
      </c>
      <c r="D80" s="16" t="s">
        <v>293</v>
      </c>
      <c r="E80" s="101">
        <v>0.2</v>
      </c>
      <c r="F80" s="101">
        <v>0.2</v>
      </c>
      <c r="G80" s="101">
        <v>0.2</v>
      </c>
      <c r="H80" s="101">
        <v>0.2</v>
      </c>
      <c r="I80" s="101">
        <v>0.2</v>
      </c>
      <c r="J80" s="101">
        <v>0.2</v>
      </c>
      <c r="K80" s="101">
        <v>0.4</v>
      </c>
      <c r="L80" s="101">
        <v>0.4</v>
      </c>
      <c r="M80" s="101">
        <v>0.7</v>
      </c>
      <c r="N80" s="101">
        <v>0.9</v>
      </c>
      <c r="O80" s="101">
        <v>0.9</v>
      </c>
      <c r="P80" s="101">
        <v>0.9</v>
      </c>
      <c r="Q80" s="101">
        <v>0.9</v>
      </c>
      <c r="R80" s="101">
        <v>0.9</v>
      </c>
      <c r="S80" s="101">
        <v>0.9</v>
      </c>
      <c r="T80" s="101">
        <v>0.9</v>
      </c>
      <c r="U80" s="101">
        <v>0.9</v>
      </c>
      <c r="V80" s="101">
        <v>0.9</v>
      </c>
      <c r="W80" s="101">
        <v>0.8</v>
      </c>
      <c r="X80" s="101">
        <v>0.8</v>
      </c>
      <c r="Y80" s="101">
        <v>0.7</v>
      </c>
      <c r="Z80" s="101">
        <v>0.4</v>
      </c>
      <c r="AA80" s="101">
        <v>0.2</v>
      </c>
      <c r="AB80" s="101">
        <v>0.2</v>
      </c>
      <c r="AC80" s="228" t="s">
        <v>467</v>
      </c>
    </row>
    <row r="81" spans="2:29">
      <c r="B81" s="225"/>
      <c r="C81" s="226"/>
      <c r="D81" s="16" t="s">
        <v>294</v>
      </c>
      <c r="E81" s="101">
        <v>0.15</v>
      </c>
      <c r="F81" s="101">
        <v>0.15</v>
      </c>
      <c r="G81" s="101">
        <v>0.15</v>
      </c>
      <c r="H81" s="101">
        <v>0.15</v>
      </c>
      <c r="I81" s="101">
        <v>0.15</v>
      </c>
      <c r="J81" s="101">
        <v>0.15</v>
      </c>
      <c r="K81" s="101">
        <v>0.3</v>
      </c>
      <c r="L81" s="101">
        <v>0.3</v>
      </c>
      <c r="M81" s="101">
        <v>0.5</v>
      </c>
      <c r="N81" s="101">
        <v>0.8</v>
      </c>
      <c r="O81" s="101">
        <v>0.9</v>
      </c>
      <c r="P81" s="101">
        <v>0.9</v>
      </c>
      <c r="Q81" s="101">
        <v>0.9</v>
      </c>
      <c r="R81" s="101">
        <v>0.9</v>
      </c>
      <c r="S81" s="101">
        <v>0.9</v>
      </c>
      <c r="T81" s="101">
        <v>0.9</v>
      </c>
      <c r="U81" s="101">
        <v>0.9</v>
      </c>
      <c r="V81" s="101">
        <v>0.9</v>
      </c>
      <c r="W81" s="101">
        <v>0.7</v>
      </c>
      <c r="X81" s="101">
        <v>0.5</v>
      </c>
      <c r="Y81" s="101">
        <v>0.5</v>
      </c>
      <c r="Z81" s="101">
        <v>0.3</v>
      </c>
      <c r="AA81" s="101">
        <v>0.15</v>
      </c>
      <c r="AB81" s="101">
        <v>0.15</v>
      </c>
      <c r="AC81" s="229"/>
    </row>
    <row r="82" spans="2:29">
      <c r="B82" s="225"/>
      <c r="C82" s="226"/>
      <c r="D82" s="16" t="s">
        <v>295</v>
      </c>
      <c r="E82" s="101">
        <v>0.15</v>
      </c>
      <c r="F82" s="101">
        <v>0.15</v>
      </c>
      <c r="G82" s="101">
        <v>0.15</v>
      </c>
      <c r="H82" s="101">
        <v>0.15</v>
      </c>
      <c r="I82" s="101">
        <v>0.15</v>
      </c>
      <c r="J82" s="101">
        <v>0.15</v>
      </c>
      <c r="K82" s="101">
        <v>0.3</v>
      </c>
      <c r="L82" s="101">
        <v>0.3</v>
      </c>
      <c r="M82" s="101">
        <v>0.3</v>
      </c>
      <c r="N82" s="101">
        <v>0.3</v>
      </c>
      <c r="O82" s="101">
        <v>0.6</v>
      </c>
      <c r="P82" s="101">
        <v>0.6</v>
      </c>
      <c r="Q82" s="101">
        <v>0.8</v>
      </c>
      <c r="R82" s="101">
        <v>0.8</v>
      </c>
      <c r="S82" s="101">
        <v>0.8</v>
      </c>
      <c r="T82" s="101">
        <v>0.8</v>
      </c>
      <c r="U82" s="101">
        <v>0.8</v>
      </c>
      <c r="V82" s="101">
        <v>0.6</v>
      </c>
      <c r="W82" s="101">
        <v>0.4</v>
      </c>
      <c r="X82" s="101">
        <v>0.4</v>
      </c>
      <c r="Y82" s="101">
        <v>0.4</v>
      </c>
      <c r="Z82" s="101">
        <v>0.4</v>
      </c>
      <c r="AA82" s="101">
        <v>0.15</v>
      </c>
      <c r="AB82" s="101">
        <v>0.15</v>
      </c>
      <c r="AC82" s="230"/>
    </row>
    <row r="83" spans="2:29">
      <c r="B83" s="225" t="str">
        <f>$B$77&amp;" - "&amp;C83</f>
        <v xml:space="preserve">Receptacles - </v>
      </c>
      <c r="C83" s="226"/>
      <c r="D83" s="16" t="s">
        <v>293</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28"/>
    </row>
    <row r="84" spans="2:29">
      <c r="B84" s="225"/>
      <c r="C84" s="226"/>
      <c r="D84" s="16" t="s">
        <v>294</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29"/>
    </row>
    <row r="85" spans="2:29">
      <c r="B85" s="225"/>
      <c r="C85" s="226"/>
      <c r="D85" s="16" t="s">
        <v>295</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0"/>
    </row>
    <row r="86" spans="2:29">
      <c r="B86" s="225" t="str">
        <f>$B$77&amp;" - "&amp;C86</f>
        <v xml:space="preserve">Receptacles - </v>
      </c>
      <c r="C86" s="226"/>
      <c r="D86" s="16" t="s">
        <v>293</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28"/>
    </row>
    <row r="87" spans="2:29">
      <c r="B87" s="225"/>
      <c r="C87" s="226"/>
      <c r="D87" s="16" t="s">
        <v>294</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29"/>
    </row>
    <row r="88" spans="2:29">
      <c r="B88" s="225"/>
      <c r="C88" s="226"/>
      <c r="D88" s="16" t="s">
        <v>295</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0"/>
    </row>
    <row r="89" spans="2:29">
      <c r="B89" s="225" t="str">
        <f>$B$77&amp;" - "&amp;C89</f>
        <v xml:space="preserve">Receptacles - </v>
      </c>
      <c r="C89" s="226"/>
      <c r="D89" s="16" t="s">
        <v>293</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28"/>
    </row>
    <row r="90" spans="2:29">
      <c r="B90" s="225"/>
      <c r="C90" s="226"/>
      <c r="D90" s="16" t="s">
        <v>294</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29"/>
    </row>
    <row r="91" spans="2:29">
      <c r="B91" s="225"/>
      <c r="C91" s="226"/>
      <c r="D91" s="16" t="s">
        <v>295</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0"/>
    </row>
    <row r="92" spans="2:29">
      <c r="B92" s="225" t="str">
        <f>$B$77&amp;" - "&amp;C92</f>
        <v xml:space="preserve">Receptacles - </v>
      </c>
      <c r="C92" s="226"/>
      <c r="D92" s="16" t="s">
        <v>293</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28"/>
    </row>
    <row r="93" spans="2:29">
      <c r="B93" s="225"/>
      <c r="C93" s="226"/>
      <c r="D93" s="16" t="s">
        <v>294</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29"/>
    </row>
    <row r="94" spans="2:29">
      <c r="B94" s="225"/>
      <c r="C94" s="226"/>
      <c r="D94" s="16" t="s">
        <v>295</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0"/>
    </row>
    <row r="112" spans="2:30" ht="18.75">
      <c r="B112" s="176" t="s">
        <v>298</v>
      </c>
      <c r="C112" s="176"/>
      <c r="D112" s="176"/>
      <c r="E112" s="176"/>
      <c r="F112" s="176"/>
      <c r="G112" s="176"/>
      <c r="H112" s="176"/>
      <c r="I112" s="176"/>
      <c r="J112" s="176"/>
      <c r="K112" s="176"/>
      <c r="L112" s="176"/>
      <c r="M112" s="176"/>
      <c r="N112" s="176"/>
      <c r="O112" s="176"/>
      <c r="P112" s="176"/>
      <c r="Q112" s="176"/>
      <c r="R112" s="176"/>
      <c r="S112" s="176"/>
      <c r="T112" s="176"/>
      <c r="U112" s="176"/>
      <c r="V112" s="176"/>
      <c r="W112" s="176"/>
      <c r="X112" s="176"/>
      <c r="Y112" s="176"/>
      <c r="Z112" s="176"/>
      <c r="AA112" s="176"/>
      <c r="AB112" s="176"/>
      <c r="AC112" s="127" t="s">
        <v>8</v>
      </c>
      <c r="AD112" s="127"/>
    </row>
    <row r="113" spans="2:29" s="10" customFormat="1" ht="5.0999999999999996" customHeight="1">
      <c r="B113" s="11"/>
      <c r="C113" s="11"/>
      <c r="D113" s="11"/>
      <c r="E113" s="11"/>
      <c r="F113" s="11"/>
      <c r="G113" s="12"/>
    </row>
    <row r="114" spans="2:29">
      <c r="B114" s="132"/>
      <c r="C114" s="17" t="s">
        <v>227</v>
      </c>
      <c r="D114" s="17" t="s">
        <v>269</v>
      </c>
      <c r="E114" s="17" t="s">
        <v>270</v>
      </c>
      <c r="F114" s="17" t="s">
        <v>271</v>
      </c>
      <c r="G114" s="17" t="s">
        <v>272</v>
      </c>
      <c r="H114" s="17" t="s">
        <v>273</v>
      </c>
      <c r="I114" s="17" t="s">
        <v>274</v>
      </c>
      <c r="J114" s="17" t="s">
        <v>275</v>
      </c>
      <c r="K114" s="17" t="s">
        <v>276</v>
      </c>
      <c r="L114" s="17" t="s">
        <v>277</v>
      </c>
      <c r="M114" s="17" t="s">
        <v>278</v>
      </c>
      <c r="N114" s="17" t="s">
        <v>279</v>
      </c>
      <c r="O114" s="17" t="s">
        <v>280</v>
      </c>
      <c r="P114" s="17" t="s">
        <v>281</v>
      </c>
      <c r="Q114" s="17" t="s">
        <v>282</v>
      </c>
      <c r="R114" s="17" t="s">
        <v>283</v>
      </c>
      <c r="S114" s="17" t="s">
        <v>284</v>
      </c>
      <c r="T114" s="17" t="s">
        <v>285</v>
      </c>
      <c r="U114" s="17" t="s">
        <v>286</v>
      </c>
      <c r="V114" s="17" t="s">
        <v>287</v>
      </c>
      <c r="W114" s="17" t="s">
        <v>288</v>
      </c>
      <c r="X114" s="17" t="s">
        <v>289</v>
      </c>
      <c r="Y114" s="17" t="s">
        <v>290</v>
      </c>
      <c r="Z114" s="17" t="s">
        <v>291</v>
      </c>
      <c r="AA114" s="17" t="s">
        <v>292</v>
      </c>
      <c r="AB114" s="154">
        <v>0</v>
      </c>
    </row>
    <row r="115" spans="2:29" ht="15.75" customHeight="1">
      <c r="B115" s="225" t="str">
        <f>$B$112&amp;" - "&amp;C115</f>
        <v>Domestic Hot Water - Office</v>
      </c>
      <c r="C115" s="226" t="s">
        <v>465</v>
      </c>
      <c r="D115" s="16" t="s">
        <v>293</v>
      </c>
      <c r="E115" s="101">
        <v>0.04</v>
      </c>
      <c r="F115" s="101">
        <v>0.05</v>
      </c>
      <c r="G115" s="101">
        <v>0.05</v>
      </c>
      <c r="H115" s="101">
        <v>0.04</v>
      </c>
      <c r="I115" s="101">
        <v>0.04</v>
      </c>
      <c r="J115" s="101">
        <v>0.04</v>
      </c>
      <c r="K115" s="101">
        <v>0.04</v>
      </c>
      <c r="L115" s="101">
        <v>0.15</v>
      </c>
      <c r="M115" s="101">
        <v>0.23</v>
      </c>
      <c r="N115" s="101">
        <v>0.32</v>
      </c>
      <c r="O115" s="101">
        <v>0.41</v>
      </c>
      <c r="P115" s="101">
        <v>0.56999999999999995</v>
      </c>
      <c r="Q115" s="101">
        <v>0.62</v>
      </c>
      <c r="R115" s="101">
        <v>0.61</v>
      </c>
      <c r="S115" s="101">
        <v>0.5</v>
      </c>
      <c r="T115" s="101">
        <v>0.45</v>
      </c>
      <c r="U115" s="101">
        <v>0.46</v>
      </c>
      <c r="V115" s="101">
        <v>0.47</v>
      </c>
      <c r="W115" s="101">
        <v>0.42</v>
      </c>
      <c r="X115" s="101">
        <v>0.34</v>
      </c>
      <c r="Y115" s="101">
        <v>0.33</v>
      </c>
      <c r="Z115" s="101">
        <v>0.23</v>
      </c>
      <c r="AA115" s="101">
        <v>0.13</v>
      </c>
      <c r="AB115" s="101">
        <v>0.08</v>
      </c>
      <c r="AC115" s="228" t="s">
        <v>467</v>
      </c>
    </row>
    <row r="116" spans="2:29">
      <c r="B116" s="225"/>
      <c r="C116" s="226"/>
      <c r="D116" s="16" t="s">
        <v>294</v>
      </c>
      <c r="E116" s="101">
        <v>0.11</v>
      </c>
      <c r="F116" s="101">
        <v>0.1</v>
      </c>
      <c r="G116" s="101">
        <v>0.08</v>
      </c>
      <c r="H116" s="101">
        <v>0.06</v>
      </c>
      <c r="I116" s="101">
        <v>0.06</v>
      </c>
      <c r="J116" s="101">
        <v>0.06</v>
      </c>
      <c r="K116" s="101">
        <v>7.0000000000000007E-2</v>
      </c>
      <c r="L116" s="101">
        <v>0.2</v>
      </c>
      <c r="M116" s="101">
        <v>0.24</v>
      </c>
      <c r="N116" s="101">
        <v>0.27</v>
      </c>
      <c r="O116" s="101">
        <v>0.42</v>
      </c>
      <c r="P116" s="101">
        <v>0.54</v>
      </c>
      <c r="Q116" s="101">
        <v>0.59</v>
      </c>
      <c r="R116" s="101">
        <v>0.6</v>
      </c>
      <c r="S116" s="101">
        <v>0.49</v>
      </c>
      <c r="T116" s="101">
        <v>0.48</v>
      </c>
      <c r="U116" s="101">
        <v>0.47</v>
      </c>
      <c r="V116" s="101">
        <v>0.46</v>
      </c>
      <c r="W116" s="101">
        <v>0.44</v>
      </c>
      <c r="X116" s="101">
        <v>0.36</v>
      </c>
      <c r="Y116" s="101">
        <v>0.28999999999999998</v>
      </c>
      <c r="Z116" s="101">
        <v>0.22</v>
      </c>
      <c r="AA116" s="101">
        <v>0.16</v>
      </c>
      <c r="AB116" s="101">
        <v>0.13</v>
      </c>
      <c r="AC116" s="229"/>
    </row>
    <row r="117" spans="2:29">
      <c r="B117" s="225"/>
      <c r="C117" s="226"/>
      <c r="D117" s="16" t="s">
        <v>295</v>
      </c>
      <c r="E117" s="101">
        <v>7.0000000000000007E-2</v>
      </c>
      <c r="F117" s="101">
        <v>7.0000000000000007E-2</v>
      </c>
      <c r="G117" s="101">
        <v>7.0000000000000007E-2</v>
      </c>
      <c r="H117" s="101">
        <v>0.06</v>
      </c>
      <c r="I117" s="101">
        <v>0.06</v>
      </c>
      <c r="J117" s="101">
        <v>0.06</v>
      </c>
      <c r="K117" s="101">
        <v>7.0000000000000007E-2</v>
      </c>
      <c r="L117" s="101">
        <v>0.1</v>
      </c>
      <c r="M117" s="101">
        <v>0.12</v>
      </c>
      <c r="N117" s="101">
        <v>0.14000000000000001</v>
      </c>
      <c r="O117" s="101">
        <v>0.28999999999999998</v>
      </c>
      <c r="P117" s="101">
        <v>0.31</v>
      </c>
      <c r="Q117" s="101">
        <v>0.36</v>
      </c>
      <c r="R117" s="101">
        <v>0.36</v>
      </c>
      <c r="S117" s="101">
        <v>0.34</v>
      </c>
      <c r="T117" s="101">
        <v>0.35</v>
      </c>
      <c r="U117" s="101">
        <v>0.37</v>
      </c>
      <c r="V117" s="101">
        <v>0.34</v>
      </c>
      <c r="W117" s="101">
        <v>0.25</v>
      </c>
      <c r="X117" s="101">
        <v>0.27</v>
      </c>
      <c r="Y117" s="101">
        <v>0.21</v>
      </c>
      <c r="Z117" s="101">
        <v>0.16</v>
      </c>
      <c r="AA117" s="101">
        <v>0.1</v>
      </c>
      <c r="AB117" s="101">
        <v>0.06</v>
      </c>
      <c r="AC117" s="230"/>
    </row>
    <row r="118" spans="2:29">
      <c r="B118" s="225" t="str">
        <f>$B$112&amp;" - "&amp;C118</f>
        <v xml:space="preserve">Domestic Hot Water - </v>
      </c>
      <c r="C118" s="226"/>
      <c r="D118" s="16" t="s">
        <v>293</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28"/>
    </row>
    <row r="119" spans="2:29">
      <c r="B119" s="225"/>
      <c r="C119" s="226"/>
      <c r="D119" s="16" t="s">
        <v>294</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29"/>
    </row>
    <row r="120" spans="2:29">
      <c r="B120" s="225"/>
      <c r="C120" s="226"/>
      <c r="D120" s="16" t="s">
        <v>295</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0"/>
    </row>
    <row r="121" spans="2:29">
      <c r="B121" s="225" t="str">
        <f>$B$112&amp;" - "&amp;C121</f>
        <v xml:space="preserve">Domestic Hot Water - </v>
      </c>
      <c r="C121" s="226"/>
      <c r="D121" s="16" t="s">
        <v>293</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28"/>
    </row>
    <row r="122" spans="2:29">
      <c r="B122" s="225"/>
      <c r="C122" s="226"/>
      <c r="D122" s="16" t="s">
        <v>294</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29"/>
    </row>
    <row r="123" spans="2:29">
      <c r="B123" s="225"/>
      <c r="C123" s="226"/>
      <c r="D123" s="16" t="s">
        <v>295</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0"/>
    </row>
    <row r="124" spans="2:29">
      <c r="B124" s="225" t="str">
        <f>$B$112&amp;" - "&amp;C124</f>
        <v xml:space="preserve">Domestic Hot Water - </v>
      </c>
      <c r="C124" s="226"/>
      <c r="D124" s="16" t="s">
        <v>293</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28"/>
    </row>
    <row r="125" spans="2:29">
      <c r="B125" s="225"/>
      <c r="C125" s="226"/>
      <c r="D125" s="16" t="s">
        <v>294</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29"/>
    </row>
    <row r="126" spans="2:29">
      <c r="B126" s="225"/>
      <c r="C126" s="226"/>
      <c r="D126" s="16" t="s">
        <v>295</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0"/>
    </row>
    <row r="127" spans="2:29">
      <c r="B127" s="225" t="str">
        <f>$B$112&amp;" - "&amp;C127</f>
        <v xml:space="preserve">Domestic Hot Water - </v>
      </c>
      <c r="C127" s="226"/>
      <c r="D127" s="16" t="s">
        <v>293</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28"/>
    </row>
    <row r="128" spans="2:29">
      <c r="B128" s="225"/>
      <c r="C128" s="226"/>
      <c r="D128" s="16" t="s">
        <v>294</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29"/>
    </row>
    <row r="129" spans="2:29">
      <c r="B129" s="225"/>
      <c r="C129" s="226"/>
      <c r="D129" s="16" t="s">
        <v>295</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0"/>
    </row>
    <row r="147" spans="2:30" ht="18.75">
      <c r="B147" s="176" t="s">
        <v>98</v>
      </c>
      <c r="C147" s="176"/>
      <c r="D147" s="176"/>
      <c r="E147" s="176"/>
      <c r="F147" s="176"/>
      <c r="G147" s="176"/>
      <c r="H147" s="176"/>
      <c r="I147" s="176"/>
      <c r="J147" s="176"/>
      <c r="K147" s="176"/>
      <c r="L147" s="176"/>
      <c r="M147" s="176"/>
      <c r="N147" s="176"/>
      <c r="O147" s="176"/>
      <c r="P147" s="176"/>
      <c r="Q147" s="176"/>
      <c r="R147" s="176"/>
      <c r="S147" s="176"/>
      <c r="T147" s="176"/>
      <c r="U147" s="176"/>
      <c r="V147" s="176"/>
      <c r="W147" s="176"/>
      <c r="X147" s="176"/>
      <c r="Y147" s="176"/>
      <c r="Z147" s="176"/>
      <c r="AA147" s="176"/>
      <c r="AB147" s="176"/>
      <c r="AC147" s="127" t="s">
        <v>8</v>
      </c>
      <c r="AD147" s="127"/>
    </row>
    <row r="148" spans="2:30" s="10" customFormat="1" ht="5.0999999999999996" customHeight="1">
      <c r="B148" s="11"/>
      <c r="C148" s="11"/>
      <c r="D148" s="11"/>
      <c r="E148" s="11"/>
      <c r="F148" s="11"/>
      <c r="G148" s="12"/>
    </row>
    <row r="149" spans="2:30">
      <c r="B149" s="132"/>
      <c r="C149" s="17" t="s">
        <v>227</v>
      </c>
      <c r="D149" s="17" t="s">
        <v>269</v>
      </c>
      <c r="E149" s="17" t="s">
        <v>270</v>
      </c>
      <c r="F149" s="17" t="s">
        <v>271</v>
      </c>
      <c r="G149" s="17" t="s">
        <v>272</v>
      </c>
      <c r="H149" s="17" t="s">
        <v>273</v>
      </c>
      <c r="I149" s="17" t="s">
        <v>274</v>
      </c>
      <c r="J149" s="17" t="s">
        <v>275</v>
      </c>
      <c r="K149" s="17" t="s">
        <v>276</v>
      </c>
      <c r="L149" s="17" t="s">
        <v>277</v>
      </c>
      <c r="M149" s="17" t="s">
        <v>278</v>
      </c>
      <c r="N149" s="17" t="s">
        <v>279</v>
      </c>
      <c r="O149" s="17" t="s">
        <v>280</v>
      </c>
      <c r="P149" s="17" t="s">
        <v>281</v>
      </c>
      <c r="Q149" s="17" t="s">
        <v>282</v>
      </c>
      <c r="R149" s="17" t="s">
        <v>283</v>
      </c>
      <c r="S149" s="17" t="s">
        <v>284</v>
      </c>
      <c r="T149" s="17" t="s">
        <v>285</v>
      </c>
      <c r="U149" s="17" t="s">
        <v>286</v>
      </c>
      <c r="V149" s="17" t="s">
        <v>287</v>
      </c>
      <c r="W149" s="17" t="s">
        <v>288</v>
      </c>
      <c r="X149" s="17" t="s">
        <v>289</v>
      </c>
      <c r="Y149" s="17" t="s">
        <v>290</v>
      </c>
      <c r="Z149" s="17" t="s">
        <v>291</v>
      </c>
      <c r="AA149" s="17" t="s">
        <v>292</v>
      </c>
      <c r="AB149" s="154">
        <v>0</v>
      </c>
    </row>
    <row r="150" spans="2:30" ht="15.75" customHeight="1">
      <c r="B150" s="225" t="str">
        <f>$B$147&amp;" - "&amp;C150</f>
        <v>Process Loads - Deli Exhaust Fan On/Off</v>
      </c>
      <c r="C150" s="226" t="s">
        <v>504</v>
      </c>
      <c r="D150" s="16" t="s">
        <v>293</v>
      </c>
      <c r="E150" s="101">
        <v>0</v>
      </c>
      <c r="F150" s="101">
        <v>0</v>
      </c>
      <c r="G150" s="101">
        <v>0</v>
      </c>
      <c r="H150" s="101">
        <v>0</v>
      </c>
      <c r="I150" s="101">
        <v>0</v>
      </c>
      <c r="J150" s="101">
        <v>0</v>
      </c>
      <c r="K150" s="101">
        <v>1</v>
      </c>
      <c r="L150" s="101">
        <v>1</v>
      </c>
      <c r="M150" s="101">
        <v>1</v>
      </c>
      <c r="N150" s="101">
        <v>1</v>
      </c>
      <c r="O150" s="101">
        <v>1</v>
      </c>
      <c r="P150" s="101">
        <v>1</v>
      </c>
      <c r="Q150" s="101">
        <v>1</v>
      </c>
      <c r="R150" s="101">
        <v>1</v>
      </c>
      <c r="S150" s="101">
        <v>1</v>
      </c>
      <c r="T150" s="101">
        <v>1</v>
      </c>
      <c r="U150" s="101">
        <v>1</v>
      </c>
      <c r="V150" s="101">
        <v>1</v>
      </c>
      <c r="W150" s="101">
        <v>1</v>
      </c>
      <c r="X150" s="101">
        <v>1</v>
      </c>
      <c r="Y150" s="101">
        <v>1</v>
      </c>
      <c r="Z150" s="101">
        <v>1</v>
      </c>
      <c r="AA150" s="101">
        <v>0</v>
      </c>
      <c r="AB150" s="101">
        <v>0</v>
      </c>
      <c r="AC150" s="228" t="s">
        <v>467</v>
      </c>
    </row>
    <row r="151" spans="2:30">
      <c r="B151" s="225"/>
      <c r="C151" s="226"/>
      <c r="D151" s="16" t="s">
        <v>294</v>
      </c>
      <c r="E151" s="101">
        <v>0</v>
      </c>
      <c r="F151" s="101">
        <v>0</v>
      </c>
      <c r="G151" s="101">
        <v>0</v>
      </c>
      <c r="H151" s="101">
        <v>0</v>
      </c>
      <c r="I151" s="101">
        <v>0</v>
      </c>
      <c r="J151" s="101">
        <v>0</v>
      </c>
      <c r="K151" s="101">
        <v>1</v>
      </c>
      <c r="L151" s="101">
        <v>1</v>
      </c>
      <c r="M151" s="101">
        <v>1</v>
      </c>
      <c r="N151" s="101">
        <v>1</v>
      </c>
      <c r="O151" s="101">
        <v>1</v>
      </c>
      <c r="P151" s="101">
        <v>1</v>
      </c>
      <c r="Q151" s="101">
        <v>1</v>
      </c>
      <c r="R151" s="101">
        <v>1</v>
      </c>
      <c r="S151" s="101">
        <v>1</v>
      </c>
      <c r="T151" s="101">
        <v>1</v>
      </c>
      <c r="U151" s="101">
        <v>1</v>
      </c>
      <c r="V151" s="101">
        <v>1</v>
      </c>
      <c r="W151" s="101">
        <v>1</v>
      </c>
      <c r="X151" s="101">
        <v>1</v>
      </c>
      <c r="Y151" s="101">
        <v>1</v>
      </c>
      <c r="Z151" s="101">
        <v>1</v>
      </c>
      <c r="AA151" s="101">
        <v>0</v>
      </c>
      <c r="AB151" s="101">
        <v>0</v>
      </c>
      <c r="AC151" s="229"/>
    </row>
    <row r="152" spans="2:30">
      <c r="B152" s="225"/>
      <c r="C152" s="226"/>
      <c r="D152" s="16" t="s">
        <v>295</v>
      </c>
      <c r="E152" s="101">
        <v>0</v>
      </c>
      <c r="F152" s="101">
        <v>0</v>
      </c>
      <c r="G152" s="101">
        <v>0</v>
      </c>
      <c r="H152" s="101">
        <v>0</v>
      </c>
      <c r="I152" s="101">
        <v>0</v>
      </c>
      <c r="J152" s="101">
        <v>0</v>
      </c>
      <c r="K152" s="101">
        <v>1</v>
      </c>
      <c r="L152" s="101">
        <v>1</v>
      </c>
      <c r="M152" s="101">
        <v>1</v>
      </c>
      <c r="N152" s="101">
        <v>1</v>
      </c>
      <c r="O152" s="101">
        <v>1</v>
      </c>
      <c r="P152" s="101">
        <v>1</v>
      </c>
      <c r="Q152" s="101">
        <v>1</v>
      </c>
      <c r="R152" s="101">
        <v>1</v>
      </c>
      <c r="S152" s="101">
        <v>1</v>
      </c>
      <c r="T152" s="101">
        <v>1</v>
      </c>
      <c r="U152" s="101">
        <v>1</v>
      </c>
      <c r="V152" s="101">
        <v>1</v>
      </c>
      <c r="W152" s="101">
        <v>1</v>
      </c>
      <c r="X152" s="101">
        <v>1</v>
      </c>
      <c r="Y152" s="101">
        <v>1</v>
      </c>
      <c r="Z152" s="101">
        <v>1</v>
      </c>
      <c r="AA152" s="101">
        <v>0</v>
      </c>
      <c r="AB152" s="101">
        <v>0</v>
      </c>
      <c r="AC152" s="230"/>
    </row>
    <row r="153" spans="2:30">
      <c r="B153" s="225" t="str">
        <f>$B$147&amp;" - "&amp;C153</f>
        <v xml:space="preserve">Process Loads - </v>
      </c>
      <c r="C153" s="226"/>
      <c r="D153" s="16" t="s">
        <v>293</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28"/>
    </row>
    <row r="154" spans="2:30">
      <c r="B154" s="225"/>
      <c r="C154" s="226"/>
      <c r="D154" s="16" t="s">
        <v>294</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29"/>
    </row>
    <row r="155" spans="2:30">
      <c r="B155" s="225"/>
      <c r="C155" s="226"/>
      <c r="D155" s="16" t="s">
        <v>295</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0"/>
    </row>
    <row r="156" spans="2:30">
      <c r="B156" s="225" t="str">
        <f>$B$147&amp;" - "&amp;C156</f>
        <v xml:space="preserve">Process Loads - </v>
      </c>
      <c r="C156" s="226"/>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28"/>
    </row>
    <row r="157" spans="2:30">
      <c r="B157" s="225"/>
      <c r="C157" s="226"/>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29"/>
    </row>
    <row r="158" spans="2:30">
      <c r="B158" s="225"/>
      <c r="C158" s="226"/>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0"/>
    </row>
    <row r="159" spans="2:30">
      <c r="B159" s="225" t="str">
        <f>$B$147&amp;" - "&amp;C159</f>
        <v xml:space="preserve">Process Loads - </v>
      </c>
      <c r="C159" s="226"/>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28"/>
    </row>
    <row r="160" spans="2:30">
      <c r="B160" s="225"/>
      <c r="C160" s="226"/>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29"/>
    </row>
    <row r="161" spans="2:29">
      <c r="B161" s="225"/>
      <c r="C161" s="226"/>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0"/>
    </row>
    <row r="162" spans="2:29">
      <c r="B162" s="225" t="str">
        <f>$B$147&amp;" - "&amp;C162</f>
        <v xml:space="preserve">Process Loads - </v>
      </c>
      <c r="C162" s="226"/>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28"/>
    </row>
    <row r="163" spans="2:29">
      <c r="B163" s="225"/>
      <c r="C163" s="226"/>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29"/>
    </row>
    <row r="164" spans="2:29">
      <c r="B164" s="225"/>
      <c r="C164" s="226"/>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0"/>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0:C12">
    <cfRule type="containsText" dxfId="163" priority="40" operator="containsText" text="Example:">
      <formula>NOT(ISERROR(SEARCH("Example:",C10)))</formula>
    </cfRule>
  </conditionalFormatting>
  <conditionalFormatting sqref="C16:C24">
    <cfRule type="containsText" dxfId="162" priority="39" operator="containsText" text="Example:">
      <formula>NOT(ISERROR(SEARCH("Example:",C16)))</formula>
    </cfRule>
  </conditionalFormatting>
  <conditionalFormatting sqref="C45:C47 C51:C59">
    <cfRule type="containsText" dxfId="161" priority="38" operator="containsText" text="Example:">
      <formula>NOT(ISERROR(SEARCH("Example:",C45)))</formula>
    </cfRule>
  </conditionalFormatting>
  <conditionalFormatting sqref="C80:C82 C86:C94">
    <cfRule type="containsText" dxfId="160" priority="37" operator="containsText" text="Example:">
      <formula>NOT(ISERROR(SEARCH("Example:",C80)))</formula>
    </cfRule>
  </conditionalFormatting>
  <conditionalFormatting sqref="AC16:AC18">
    <cfRule type="containsText" dxfId="159" priority="35" operator="containsText" text="Example">
      <formula>NOT(ISERROR(SEARCH("Example",AC16)))</formula>
    </cfRule>
  </conditionalFormatting>
  <conditionalFormatting sqref="AC19:AC21">
    <cfRule type="containsText" dxfId="158" priority="34" operator="containsText" text="Example">
      <formula>NOT(ISERROR(SEARCH("Example",AC19)))</formula>
    </cfRule>
  </conditionalFormatting>
  <conditionalFormatting sqref="AC22:AC24">
    <cfRule type="containsText" dxfId="157" priority="33" operator="containsText" text="Example">
      <formula>NOT(ISERROR(SEARCH("Example",AC22)))</formula>
    </cfRule>
  </conditionalFormatting>
  <conditionalFormatting sqref="AC51:AC53">
    <cfRule type="containsText" dxfId="156" priority="32" operator="containsText" text="Example">
      <formula>NOT(ISERROR(SEARCH("Example",AC51)))</formula>
    </cfRule>
  </conditionalFormatting>
  <conditionalFormatting sqref="AC54:AC56">
    <cfRule type="containsText" dxfId="155" priority="31" operator="containsText" text="Example">
      <formula>NOT(ISERROR(SEARCH("Example",AC54)))</formula>
    </cfRule>
  </conditionalFormatting>
  <conditionalFormatting sqref="AC57:AC59">
    <cfRule type="containsText" dxfId="154" priority="30" operator="containsText" text="Example">
      <formula>NOT(ISERROR(SEARCH("Example",AC57)))</formula>
    </cfRule>
  </conditionalFormatting>
  <conditionalFormatting sqref="AC86:AC88">
    <cfRule type="containsText" dxfId="153" priority="29" operator="containsText" text="Example">
      <formula>NOT(ISERROR(SEARCH("Example",AC86)))</formula>
    </cfRule>
  </conditionalFormatting>
  <conditionalFormatting sqref="AC89:AC91">
    <cfRule type="containsText" dxfId="152" priority="28" operator="containsText" text="Example">
      <formula>NOT(ISERROR(SEARCH("Example",AC89)))</formula>
    </cfRule>
  </conditionalFormatting>
  <conditionalFormatting sqref="AC92:AC94">
    <cfRule type="containsText" dxfId="151" priority="27" operator="containsText" text="Example">
      <formula>NOT(ISERROR(SEARCH("Example",AC92)))</formula>
    </cfRule>
  </conditionalFormatting>
  <conditionalFormatting sqref="C115:C117 C121:C129">
    <cfRule type="containsText" dxfId="150" priority="26" operator="containsText" text="Example:">
      <formula>NOT(ISERROR(SEARCH("Example:",C115)))</formula>
    </cfRule>
  </conditionalFormatting>
  <conditionalFormatting sqref="AC121:AC123">
    <cfRule type="containsText" dxfId="149" priority="25" operator="containsText" text="Example">
      <formula>NOT(ISERROR(SEARCH("Example",AC121)))</formula>
    </cfRule>
  </conditionalFormatting>
  <conditionalFormatting sqref="AC124:AC126">
    <cfRule type="containsText" dxfId="148" priority="24" operator="containsText" text="Example">
      <formula>NOT(ISERROR(SEARCH("Example",AC124)))</formula>
    </cfRule>
  </conditionalFormatting>
  <conditionalFormatting sqref="AC127:AC129">
    <cfRule type="containsText" dxfId="147" priority="23" operator="containsText" text="Example">
      <formula>NOT(ISERROR(SEARCH("Example",AC127)))</formula>
    </cfRule>
  </conditionalFormatting>
  <conditionalFormatting sqref="C150:C164">
    <cfRule type="containsText" dxfId="146" priority="22" operator="containsText" text="Example:">
      <formula>NOT(ISERROR(SEARCH("Example:",C150)))</formula>
    </cfRule>
  </conditionalFormatting>
  <conditionalFormatting sqref="AC153:AC155">
    <cfRule type="containsText" dxfId="145" priority="21" operator="containsText" text="Example">
      <formula>NOT(ISERROR(SEARCH("Example",AC153)))</formula>
    </cfRule>
  </conditionalFormatting>
  <conditionalFormatting sqref="AC156:AC158">
    <cfRule type="containsText" dxfId="144" priority="20" operator="containsText" text="Example">
      <formula>NOT(ISERROR(SEARCH("Example",AC156)))</formula>
    </cfRule>
  </conditionalFormatting>
  <conditionalFormatting sqref="AC159:AC161">
    <cfRule type="containsText" dxfId="143" priority="19" operator="containsText" text="Example">
      <formula>NOT(ISERROR(SEARCH("Example",AC159)))</formula>
    </cfRule>
  </conditionalFormatting>
  <conditionalFormatting sqref="AC162:AC164">
    <cfRule type="containsText" dxfId="142" priority="18" operator="containsText" text="Example">
      <formula>NOT(ISERROR(SEARCH("Example",AC162)))</formula>
    </cfRule>
  </conditionalFormatting>
  <conditionalFormatting sqref="C13:C15">
    <cfRule type="containsText" dxfId="141" priority="13" operator="containsText" text="Example:">
      <formula>NOT(ISERROR(SEARCH("Example:",C13)))</formula>
    </cfRule>
  </conditionalFormatting>
  <conditionalFormatting sqref="AC13:AC15">
    <cfRule type="containsText" dxfId="140" priority="12" operator="containsText" text="Example">
      <formula>NOT(ISERROR(SEARCH("Example",AC13)))</formula>
    </cfRule>
  </conditionalFormatting>
  <conditionalFormatting sqref="C48:C50">
    <cfRule type="containsText" dxfId="139" priority="11" operator="containsText" text="Example:">
      <formula>NOT(ISERROR(SEARCH("Example:",C48)))</formula>
    </cfRule>
  </conditionalFormatting>
  <conditionalFormatting sqref="C83:C85">
    <cfRule type="containsText" dxfId="138" priority="10" operator="containsText" text="Example:">
      <formula>NOT(ISERROR(SEARCH("Example:",C83)))</formula>
    </cfRule>
  </conditionalFormatting>
  <conditionalFormatting sqref="C118:C120">
    <cfRule type="containsText" dxfId="137" priority="9" operator="containsText" text="Example:">
      <formula>NOT(ISERROR(SEARCH("Example:",C118)))</formula>
    </cfRule>
  </conditionalFormatting>
  <conditionalFormatting sqref="AC118:AC120">
    <cfRule type="containsText" dxfId="136" priority="8" operator="containsText" text="Example">
      <formula>NOT(ISERROR(SEARCH("Example",AC118)))</formula>
    </cfRule>
  </conditionalFormatting>
  <conditionalFormatting sqref="AC83:AC85">
    <cfRule type="containsText" dxfId="135" priority="7" operator="containsText" text="Example">
      <formula>NOT(ISERROR(SEARCH("Example",AC83)))</formula>
    </cfRule>
  </conditionalFormatting>
  <conditionalFormatting sqref="AC48:AC50">
    <cfRule type="containsText" dxfId="134" priority="6" operator="containsText" text="Example">
      <formula>NOT(ISERROR(SEARCH("Example",AC48)))</formula>
    </cfRule>
  </conditionalFormatting>
  <conditionalFormatting sqref="AC150:AC152">
    <cfRule type="containsText" dxfId="133" priority="5" operator="containsText" text="Example">
      <formula>NOT(ISERROR(SEARCH("Example",AC150)))</formula>
    </cfRule>
  </conditionalFormatting>
  <conditionalFormatting sqref="AC115:AC117">
    <cfRule type="containsText" dxfId="132" priority="4" operator="containsText" text="Example">
      <formula>NOT(ISERROR(SEARCH("Example",AC115)))</formula>
    </cfRule>
  </conditionalFormatting>
  <conditionalFormatting sqref="AC80:AC82">
    <cfRule type="containsText" dxfId="131" priority="3" operator="containsText" text="Example">
      <formula>NOT(ISERROR(SEARCH("Example",AC80)))</formula>
    </cfRule>
  </conditionalFormatting>
  <conditionalFormatting sqref="AC45:AC47">
    <cfRule type="containsText" dxfId="130" priority="2" operator="containsText" text="Example">
      <formula>NOT(ISERROR(SEARCH("Example",AC45)))</formula>
    </cfRule>
  </conditionalFormatting>
  <conditionalFormatting sqref="AC10:AC12">
    <cfRule type="containsText" dxfId="129" priority="1" operator="containsText" text="Example">
      <formula>NOT(ISERROR(SEARCH("Example",AC10)))</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Props1.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3.xml><?xml version="1.0" encoding="utf-8"?>
<ds:datastoreItem xmlns:ds="http://schemas.openxmlformats.org/officeDocument/2006/customXml" ds:itemID="{F2B6A20F-9AF2-4D10-A112-C4815F1885F8}">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232c94ed-ed3c-49c8-92ac-e0a693860585"/>
    <ds:schemaRef ds:uri="http://purl.org/dc/elements/1.1/"/>
    <ds:schemaRef ds:uri="http://schemas.microsoft.com/office/2006/metadata/properties"/>
    <ds:schemaRef ds:uri="http://schemas.microsoft.com/sharepoint/v3"/>
    <ds:schemaRef ds:uri="0f333701-128c-4d8a-833f-c30df131bb3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2018-08-30T06:15:09Z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a83d54fc-1193-48fb-bfd6-3791159e706e</vt:lpwstr>
  </property>
</Properties>
</file>